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#PD-STA\C_ulrich\Schutzbibliothek\Entkupplungsschutzeinrichtungen\Wissen Entkupplungsschutz\Einstellparametter AT  Mittelspannung\Berechnungstool Internet ab Okt 24 Endstand von Jürgen Burtscher\"/>
    </mc:Choice>
  </mc:AlternateContent>
  <xr:revisionPtr revIDLastSave="0" documentId="13_ncr:1_{B9965394-3950-463C-AF70-69BA6776F7D9}" xr6:coauthVersionLast="47" xr6:coauthVersionMax="47" xr10:uidLastSave="{00000000-0000-0000-0000-000000000000}"/>
  <bookViews>
    <workbookView xWindow="-120" yWindow="-120" windowWidth="29040" windowHeight="15840" xr2:uid="{B3CBECF1-5927-4857-87A9-EF889751E103}"/>
  </bookViews>
  <sheets>
    <sheet name="Einstellblatt Einspeiseanlage" sheetId="1" r:id="rId1"/>
    <sheet name="Genaue Daten" sheetId="3" state="hidden" r:id="rId2"/>
  </sheets>
  <definedNames>
    <definedName name="_xlnm.Print_Area" localSheetId="0">'Einstellblatt Einspeiseanlage'!$B$26:$L$84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1" i="1" l="1"/>
  <c r="AE41" i="1"/>
  <c r="AE39" i="1"/>
  <c r="AB52" i="1" a="1"/>
  <c r="AB52" i="1" s="1"/>
  <c r="AA52" i="1" s="1"/>
  <c r="AC52" i="1" l="1"/>
  <c r="AF35" i="1"/>
  <c r="AB26" i="1"/>
  <c r="E32" i="1"/>
  <c r="E58" i="3" l="1"/>
  <c r="C64" i="1"/>
  <c r="E33" i="1"/>
  <c r="C5" i="3" l="1"/>
  <c r="D5" i="3"/>
  <c r="E61" i="3" s="1"/>
  <c r="E48" i="1"/>
  <c r="E49" i="1"/>
  <c r="E51" i="3" l="1" a="1"/>
  <c r="E51" i="3" s="1"/>
  <c r="E48" i="3" s="1"/>
  <c r="C17" i="3" a="1"/>
  <c r="C17" i="3" s="1"/>
  <c r="D17" i="3" a="1"/>
  <c r="D17" i="3" s="1"/>
  <c r="C43" i="3"/>
  <c r="G37" i="3" l="1"/>
  <c r="E35" i="3"/>
  <c r="AF36" i="1"/>
  <c r="G35" i="3"/>
  <c r="AF38" i="1"/>
  <c r="AF39" i="1"/>
  <c r="AF37" i="1"/>
  <c r="AF42" i="1"/>
  <c r="AF40" i="1"/>
  <c r="H34" i="3" l="1"/>
  <c r="H31" i="3"/>
  <c r="H35" i="3"/>
  <c r="H37" i="3"/>
  <c r="H38" i="3"/>
  <c r="H33" i="3"/>
  <c r="H36" i="3"/>
  <c r="H32" i="3"/>
  <c r="E55" i="3" l="1" a="1"/>
  <c r="E55" i="3" s="1"/>
  <c r="E64" i="3" s="1"/>
  <c r="C22" i="1"/>
  <c r="I57" i="1" l="1"/>
  <c r="I60" i="1"/>
  <c r="K42" i="1"/>
  <c r="K45" i="1"/>
  <c r="K48" i="1"/>
  <c r="K49" i="1"/>
  <c r="I43" i="1"/>
  <c r="I39" i="1"/>
  <c r="I40" i="1"/>
  <c r="K39" i="1"/>
  <c r="I48" i="1"/>
  <c r="I49" i="1"/>
  <c r="I46" i="1"/>
  <c r="I45" i="1"/>
  <c r="I42" i="1"/>
  <c r="C29" i="1"/>
  <c r="O54" i="3" a="1"/>
  <c r="O54" i="3" s="1"/>
  <c r="I59" i="1"/>
  <c r="J56" i="1"/>
  <c r="J45" i="1"/>
  <c r="J59" i="1"/>
  <c r="J48" i="1"/>
  <c r="J42" i="1"/>
  <c r="J39" i="1"/>
  <c r="I56" i="1"/>
  <c r="J4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<sst xmlns="http://schemas.openxmlformats.org/spreadsheetml/2006/main" count="106" uniqueCount="68">
  <si>
    <t>Generatortype</t>
  </si>
  <si>
    <t>LVRT - Fähigkeit</t>
  </si>
  <si>
    <t>Wechselrichter</t>
  </si>
  <si>
    <t>Synchron</t>
  </si>
  <si>
    <t>Asynchron</t>
  </si>
  <si>
    <t>#1</t>
  </si>
  <si>
    <t>nein</t>
  </si>
  <si>
    <t>ja</t>
  </si>
  <si>
    <t>#2</t>
  </si>
  <si>
    <t>DATENFELD (Buttons)</t>
  </si>
  <si>
    <t xml:space="preserve">  Hier Daten eingeben</t>
  </si>
  <si>
    <t xml:space="preserve">  Hier erfolgt die Datenausgabe</t>
  </si>
  <si>
    <t xml:space="preserve">  Informationen zur Ausgabe</t>
  </si>
  <si>
    <t>Text 1</t>
  </si>
  <si>
    <t>Text Generell</t>
  </si>
  <si>
    <t>Warnungen</t>
  </si>
  <si>
    <t>Schutzfunktionen</t>
  </si>
  <si>
    <t xml:space="preserve">Werteberechnung </t>
  </si>
  <si>
    <r>
      <t>U</t>
    </r>
    <r>
      <rPr>
        <b/>
        <vertAlign val="subscript"/>
        <sz val="11"/>
        <color rgb="FF183A68"/>
        <rFont val="Arial"/>
        <family val="2"/>
      </rPr>
      <t>C</t>
    </r>
  </si>
  <si>
    <t>Schutzfunktionswerte</t>
  </si>
  <si>
    <t>f (aus)</t>
  </si>
  <si>
    <t>f (wieder ein)</t>
  </si>
  <si>
    <t>Schutzfunktion</t>
  </si>
  <si>
    <t>U &lt;</t>
  </si>
  <si>
    <t>U &gt;</t>
  </si>
  <si>
    <t>U &gt;&gt;</t>
  </si>
  <si>
    <t>U &lt;&lt;</t>
  </si>
  <si>
    <t>f &gt;</t>
  </si>
  <si>
    <t>f &lt;</t>
  </si>
  <si>
    <t>Zuführung des Texts</t>
  </si>
  <si>
    <t>t (sec)</t>
  </si>
  <si>
    <t>Bezeichnung</t>
  </si>
  <si>
    <t xml:space="preserve">1. Überspannungsstufe </t>
  </si>
  <si>
    <t>2. Überspannungsstufe</t>
  </si>
  <si>
    <t>1. Unterspannungsstufe</t>
  </si>
  <si>
    <t>2. Unterspannungsstufe</t>
  </si>
  <si>
    <t>Auslösung</t>
  </si>
  <si>
    <t>Wiederzuschaltbedingung</t>
  </si>
  <si>
    <t>Überfrequenz</t>
  </si>
  <si>
    <t>Unterfrequenz</t>
  </si>
  <si>
    <t>Notizen</t>
  </si>
  <si>
    <t>Einstellwert</t>
  </si>
  <si>
    <t>Spannungsabhängige Schutzfunktionen</t>
  </si>
  <si>
    <t>Frequenzabhängige Schutzfunktionen</t>
  </si>
  <si>
    <t>Eingabe am Einstellblatt</t>
  </si>
  <si>
    <t>f (Auslösung)</t>
  </si>
  <si>
    <t>f (Wiederzuschaltung)</t>
  </si>
  <si>
    <t>Anlage</t>
  </si>
  <si>
    <t>Anlage:</t>
  </si>
  <si>
    <t>Ausführung:</t>
  </si>
  <si>
    <t xml:space="preserve"> </t>
  </si>
  <si>
    <t>Datenfeld (Auswahlmöglichkeiten der Drop-down-Felder)</t>
  </si>
  <si>
    <t>Allgemeine Werteberechnungen</t>
  </si>
  <si>
    <t>Informationswerte</t>
  </si>
  <si>
    <t>Infotext</t>
  </si>
  <si>
    <t>Fehler</t>
  </si>
  <si>
    <t>Info Generatortype</t>
  </si>
  <si>
    <t>Infotext Status</t>
  </si>
  <si>
    <t>Ausgabetext</t>
  </si>
  <si>
    <r>
      <t>U</t>
    </r>
    <r>
      <rPr>
        <b/>
        <vertAlign val="subscript"/>
        <sz val="11"/>
        <color theme="0"/>
        <rFont val="Arial"/>
        <family val="2"/>
      </rPr>
      <t>C</t>
    </r>
  </si>
  <si>
    <r>
      <t>Normalwert U</t>
    </r>
    <r>
      <rPr>
        <b/>
        <vertAlign val="subscript"/>
        <sz val="11"/>
        <color theme="0"/>
        <rFont val="Arial"/>
        <family val="2"/>
      </rPr>
      <t>L1-N</t>
    </r>
  </si>
  <si>
    <t>Anlagenname</t>
  </si>
  <si>
    <t>Spannung (V)</t>
  </si>
  <si>
    <t>LVRT-Fähigkeit</t>
  </si>
  <si>
    <t>Muss bei jeder Anlage ab Inbetriebnahmedatum 01.01.2021 ausgeführt sein!</t>
  </si>
  <si>
    <t>Einstellparameter Einspeiseanlage Niederspannungsanlage</t>
  </si>
  <si>
    <t>Zeit</t>
  </si>
  <si>
    <t>Spannung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</si>
</sst>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\ &quot;s&quot;"/>
    <numFmt numFmtId="166" formatCode="0.00\ &quot;V&quot;"/>
    <numFmt numFmtId="167" formatCode="0.0\ &quot;Hz&quot;"/>
  </numFmts>
  <fonts count="34">
    <font>
      <sz val="11"/>
      <color theme="1"/>
      <name val="Arial"/>
      <family val="2"/>
    </font>
    <font>
      <sz val="11"/>
      <color rgb="FF183A68"/>
      <name val="haas"/>
    </font>
    <font>
      <sz val="20"/>
      <color rgb="FF183A68"/>
      <name val="Arial"/>
      <family val="2"/>
    </font>
    <font>
      <sz val="11"/>
      <name val="Arial"/>
      <family val="2"/>
    </font>
    <font>
      <b/>
      <sz val="11"/>
      <color rgb="FF183A68"/>
      <name val="Arial"/>
      <family val="2"/>
    </font>
    <font>
      <sz val="11"/>
      <color rgb="FF183A68"/>
      <name val="Arial"/>
      <family val="2"/>
    </font>
    <font>
      <sz val="11"/>
      <color theme="1"/>
      <name val="Arial"/>
      <family val="2"/>
    </font>
    <font>
      <sz val="11"/>
      <color rgb="FFFFD401"/>
      <name val="Arial"/>
      <family val="2"/>
    </font>
    <font>
      <b/>
      <vertAlign val="subscript"/>
      <sz val="11"/>
      <color rgb="FF183A68"/>
      <name val="Arial"/>
      <family val="2"/>
    </font>
    <font>
      <b/>
      <sz val="10"/>
      <color rgb="FF183A68"/>
      <name val="Arial"/>
      <family val="2"/>
    </font>
    <font>
      <b/>
      <sz val="12"/>
      <color rgb="FF183A68"/>
      <name val="Arial"/>
      <family val="2"/>
    </font>
    <font>
      <sz val="12"/>
      <name val="Arial"/>
      <family val="2"/>
    </font>
    <font>
      <sz val="12"/>
      <color rgb="FF183A68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8"/>
      <color rgb="FF183A6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6"/>
      <color rgb="FF183A68"/>
      <name val="Arial"/>
      <family val="2"/>
    </font>
    <font>
      <sz val="13"/>
      <color rgb="FF183A68"/>
      <name val="Arial"/>
      <family val="2"/>
    </font>
    <font>
      <b/>
      <sz val="13"/>
      <color rgb="FF183A68"/>
      <name val="Arial"/>
      <family val="2"/>
    </font>
    <font>
      <sz val="11"/>
      <color theme="0" tint="-0.14999847407452621"/>
      <name val="Arial"/>
      <family val="2"/>
    </font>
    <font>
      <sz val="9"/>
      <color rgb="FF183A6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b/>
      <sz val="9"/>
      <color rgb="FF183A68"/>
      <name val="Arial"/>
      <family val="2"/>
    </font>
    <font>
      <sz val="9"/>
      <color theme="0"/>
      <name val="Arial"/>
      <family val="2"/>
    </font>
    <font>
      <sz val="9"/>
      <color rgb="FFFFD401"/>
      <name val="Arial"/>
      <family val="2"/>
    </font>
    <font>
      <sz val="9"/>
      <color rgb="FFE20612"/>
      <name val="Arial"/>
      <family val="2"/>
    </font>
    <font>
      <sz val="9"/>
      <color rgb="FFFFC000"/>
      <name val="Arial"/>
      <family val="2"/>
    </font>
    <font>
      <b/>
      <vertAlign val="subscript"/>
      <sz val="11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D4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rgb="FFE20612"/>
      </left>
      <right/>
      <top style="medium">
        <color rgb="FFE20612"/>
      </top>
      <bottom/>
      <diagonal/>
    </border>
    <border>
      <left/>
      <right/>
      <top style="medium">
        <color rgb="FFE20612"/>
      </top>
      <bottom/>
      <diagonal/>
    </border>
    <border>
      <left/>
      <right style="medium">
        <color rgb="FFE20612"/>
      </right>
      <top style="medium">
        <color rgb="FFE20612"/>
      </top>
      <bottom/>
      <diagonal/>
    </border>
    <border>
      <left style="medium">
        <color rgb="FFE20612"/>
      </left>
      <right/>
      <top/>
      <bottom/>
      <diagonal/>
    </border>
    <border>
      <left/>
      <right style="medium">
        <color rgb="FFE20612"/>
      </right>
      <top/>
      <bottom/>
      <diagonal/>
    </border>
    <border>
      <left style="medium">
        <color rgb="FFE20612"/>
      </left>
      <right/>
      <top/>
      <bottom style="medium">
        <color rgb="FFE20612"/>
      </bottom>
      <diagonal/>
    </border>
    <border>
      <left/>
      <right/>
      <top/>
      <bottom style="medium">
        <color rgb="FFE20612"/>
      </bottom>
      <diagonal/>
    </border>
    <border>
      <left/>
      <right style="medium">
        <color rgb="FFE20612"/>
      </right>
      <top/>
      <bottom style="medium">
        <color rgb="FFE20612"/>
      </bottom>
      <diagonal/>
    </border>
    <border>
      <left/>
      <right/>
      <top/>
      <bottom style="thin">
        <color rgb="FFE20612"/>
      </bottom>
      <diagonal/>
    </border>
    <border>
      <left/>
      <right/>
      <top style="thin">
        <color rgb="FFE20612"/>
      </top>
      <bottom style="thin">
        <color rgb="FFE20612"/>
      </bottom>
      <diagonal/>
    </border>
    <border>
      <left/>
      <right/>
      <top style="thin">
        <color rgb="FFE20612"/>
      </top>
      <bottom/>
      <diagonal/>
    </border>
    <border>
      <left style="medium">
        <color rgb="FFE20612"/>
      </left>
      <right style="medium">
        <color rgb="FFE20612"/>
      </right>
      <top style="medium">
        <color rgb="FFE20612"/>
      </top>
      <bottom/>
      <diagonal/>
    </border>
    <border>
      <left style="medium">
        <color rgb="FFE20612"/>
      </left>
      <right style="medium">
        <color rgb="FFE20612"/>
      </right>
      <top/>
      <bottom style="medium">
        <color rgb="FFE20612"/>
      </bottom>
      <diagonal/>
    </border>
    <border>
      <left style="medium">
        <color rgb="FFE20612"/>
      </left>
      <right style="medium">
        <color rgb="FFE2061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2" tint="-9.9948118533890809E-2"/>
      </left>
      <right/>
      <top style="medium">
        <color theme="2" tint="-9.9948118533890809E-2"/>
      </top>
      <bottom/>
      <diagonal/>
    </border>
    <border>
      <left/>
      <right/>
      <top style="medium">
        <color theme="2" tint="-9.9948118533890809E-2"/>
      </top>
      <bottom/>
      <diagonal/>
    </border>
    <border>
      <left/>
      <right style="medium">
        <color theme="2" tint="-9.9948118533890809E-2"/>
      </right>
      <top style="medium">
        <color theme="2" tint="-9.9948118533890809E-2"/>
      </top>
      <bottom/>
      <diagonal/>
    </border>
    <border>
      <left style="medium">
        <color theme="2" tint="-9.9948118533890809E-2"/>
      </left>
      <right/>
      <top/>
      <bottom/>
      <diagonal/>
    </border>
    <border>
      <left/>
      <right style="medium">
        <color theme="2" tint="-9.9948118533890809E-2"/>
      </right>
      <top/>
      <bottom/>
      <diagonal/>
    </border>
    <border>
      <left style="medium">
        <color theme="2" tint="-9.9948118533890809E-2"/>
      </left>
      <right/>
      <top/>
      <bottom style="medium">
        <color theme="2" tint="-9.9948118533890809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 style="medium">
        <color theme="2" tint="-9.9948118533890809E-2"/>
      </right>
      <top/>
      <bottom style="medium">
        <color theme="2" tint="-9.9948118533890809E-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23">
    <xf numFmtId="0" fontId="0" fillId="0" borderId="0" xfId="0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0" fillId="3" borderId="2" xfId="0" applyFill="1" applyBorder="1"/>
    <xf numFmtId="0" fontId="4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5" fillId="3" borderId="0" xfId="0" applyFont="1" applyFill="1" applyProtection="1">
      <protection hidden="1"/>
    </xf>
    <xf numFmtId="0" fontId="12" fillId="3" borderId="9" xfId="0" applyFont="1" applyFill="1" applyBorder="1" applyAlignment="1" applyProtection="1">
      <alignment horizontal="center"/>
      <protection hidden="1"/>
    </xf>
    <xf numFmtId="0" fontId="13" fillId="3" borderId="11" xfId="0" applyFont="1" applyFill="1" applyBorder="1" applyProtection="1"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0" fillId="3" borderId="2" xfId="0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3" borderId="17" xfId="0" applyFill="1" applyBorder="1" applyAlignment="1">
      <alignment horizontal="center" vertical="center"/>
    </xf>
    <xf numFmtId="0" fontId="0" fillId="3" borderId="17" xfId="0" applyFill="1" applyBorder="1"/>
    <xf numFmtId="164" fontId="0" fillId="3" borderId="17" xfId="1" applyNumberFormat="1" applyFont="1" applyFill="1" applyBorder="1" applyAlignment="1" applyProtection="1">
      <alignment horizontal="center"/>
    </xf>
    <xf numFmtId="0" fontId="5" fillId="3" borderId="16" xfId="0" applyFont="1" applyFill="1" applyBorder="1"/>
    <xf numFmtId="0" fontId="0" fillId="3" borderId="16" xfId="0" applyFill="1" applyBorder="1"/>
    <xf numFmtId="164" fontId="0" fillId="3" borderId="16" xfId="1" applyNumberFormat="1" applyFont="1" applyFill="1" applyBorder="1" applyAlignment="1" applyProtection="1">
      <alignment horizontal="center"/>
    </xf>
    <xf numFmtId="0" fontId="0" fillId="3" borderId="15" xfId="0" applyFill="1" applyBorder="1"/>
    <xf numFmtId="164" fontId="0" fillId="3" borderId="15" xfId="1" applyNumberFormat="1" applyFont="1" applyFill="1" applyBorder="1" applyAlignment="1" applyProtection="1">
      <alignment horizontal="center"/>
    </xf>
    <xf numFmtId="0" fontId="5" fillId="3" borderId="15" xfId="0" applyFont="1" applyFill="1" applyBorder="1"/>
    <xf numFmtId="0" fontId="4" fillId="3" borderId="15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2" borderId="16" xfId="0" applyFill="1" applyBorder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2" fontId="3" fillId="5" borderId="16" xfId="0" applyNumberFormat="1" applyFont="1" applyFill="1" applyBorder="1" applyAlignment="1">
      <alignment horizontal="center" vertical="center"/>
    </xf>
    <xf numFmtId="4" fontId="3" fillId="5" borderId="16" xfId="0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/>
    </xf>
    <xf numFmtId="0" fontId="0" fillId="5" borderId="16" xfId="0" applyFill="1" applyBorder="1"/>
    <xf numFmtId="0" fontId="4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3" borderId="9" xfId="0" applyFill="1" applyBorder="1"/>
    <xf numFmtId="0" fontId="0" fillId="3" borderId="11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/>
    <xf numFmtId="0" fontId="0" fillId="3" borderId="0" xfId="0" applyFill="1" applyProtection="1">
      <protection locked="0" hidden="1"/>
    </xf>
    <xf numFmtId="0" fontId="24" fillId="3" borderId="0" xfId="0" applyFont="1" applyFill="1" applyProtection="1">
      <protection hidden="1"/>
    </xf>
    <xf numFmtId="0" fontId="24" fillId="3" borderId="0" xfId="0" applyFont="1" applyFill="1" applyAlignment="1" applyProtection="1">
      <alignment horizontal="center"/>
      <protection hidden="1"/>
    </xf>
    <xf numFmtId="0" fontId="25" fillId="3" borderId="0" xfId="0" applyFont="1" applyFill="1" applyAlignment="1" applyProtection="1">
      <alignment horizontal="center"/>
      <protection hidden="1"/>
    </xf>
    <xf numFmtId="0" fontId="25" fillId="3" borderId="0" xfId="0" applyFont="1" applyFill="1" applyProtection="1">
      <protection hidden="1"/>
    </xf>
    <xf numFmtId="0" fontId="27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vertical="top" wrapText="1"/>
    </xf>
    <xf numFmtId="0" fontId="29" fillId="3" borderId="0" xfId="0" applyFont="1" applyFill="1" applyAlignment="1">
      <alignment vertical="top" wrapText="1"/>
    </xf>
    <xf numFmtId="164" fontId="4" fillId="2" borderId="16" xfId="1" applyNumberFormat="1" applyFont="1" applyFill="1" applyBorder="1" applyAlignment="1" applyProtection="1">
      <alignment horizontal="right"/>
    </xf>
    <xf numFmtId="0" fontId="26" fillId="3" borderId="0" xfId="0" applyFont="1" applyFill="1" applyProtection="1">
      <protection hidden="1"/>
    </xf>
    <xf numFmtId="0" fontId="26" fillId="3" borderId="0" xfId="0" applyFont="1" applyFill="1" applyAlignment="1" applyProtection="1">
      <alignment horizontal="center"/>
      <protection hidden="1"/>
    </xf>
    <xf numFmtId="0" fontId="26" fillId="3" borderId="0" xfId="0" applyFont="1" applyFill="1" applyAlignment="1" applyProtection="1">
      <alignment horizontal="center" vertical="center"/>
      <protection locked="0" hidden="1"/>
    </xf>
    <xf numFmtId="0" fontId="26" fillId="3" borderId="0" xfId="0" applyFont="1" applyFill="1" applyAlignment="1" applyProtection="1">
      <alignment horizontal="center" vertical="center"/>
      <protection hidden="1"/>
    </xf>
    <xf numFmtId="164" fontId="26" fillId="3" borderId="0" xfId="1" applyNumberFormat="1" applyFont="1" applyFill="1" applyBorder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center"/>
      <protection hidden="1"/>
    </xf>
    <xf numFmtId="2" fontId="26" fillId="3" borderId="0" xfId="0" applyNumberFormat="1" applyFont="1" applyFill="1" applyAlignment="1" applyProtection="1">
      <alignment horizontal="center" vertical="center"/>
      <protection hidden="1"/>
    </xf>
    <xf numFmtId="4" fontId="26" fillId="3" borderId="0" xfId="0" applyNumberFormat="1" applyFont="1" applyFill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33" fillId="3" borderId="0" xfId="0" applyFont="1" applyFill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vertical="center" wrapText="1"/>
      <protection hidden="1"/>
    </xf>
    <xf numFmtId="0" fontId="26" fillId="3" borderId="0" xfId="0" applyFont="1" applyFill="1" applyAlignment="1" applyProtection="1">
      <alignment horizontal="center" wrapText="1"/>
      <protection hidden="1"/>
    </xf>
    <xf numFmtId="0" fontId="4" fillId="3" borderId="0" xfId="0" applyFont="1" applyFill="1" applyAlignment="1">
      <alignment vertical="center" wrapText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0" fillId="3" borderId="18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0" fillId="0" borderId="19" xfId="0" quotePrefix="1" applyBorder="1" applyProtection="1">
      <protection hidden="1"/>
    </xf>
    <xf numFmtId="0" fontId="4" fillId="3" borderId="20" xfId="0" applyFont="1" applyFill="1" applyBorder="1" applyProtection="1">
      <protection hidden="1"/>
    </xf>
    <xf numFmtId="0" fontId="4" fillId="3" borderId="21" xfId="0" applyFont="1" applyFill="1" applyBorder="1" applyProtection="1"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0" fillId="3" borderId="22" xfId="0" applyFill="1" applyBorder="1" applyProtection="1">
      <protection hidden="1"/>
    </xf>
    <xf numFmtId="0" fontId="0" fillId="3" borderId="21" xfId="0" applyFill="1" applyBorder="1" applyProtection="1">
      <protection hidden="1"/>
    </xf>
    <xf numFmtId="0" fontId="0" fillId="4" borderId="0" xfId="0" applyFill="1" applyProtection="1"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5" fillId="3" borderId="21" xfId="0" applyFont="1" applyFill="1" applyBorder="1" applyProtection="1">
      <protection hidden="1"/>
    </xf>
    <xf numFmtId="0" fontId="5" fillId="3" borderId="22" xfId="0" applyFont="1" applyFill="1" applyBorder="1" applyProtection="1">
      <protection hidden="1"/>
    </xf>
    <xf numFmtId="0" fontId="18" fillId="3" borderId="0" xfId="0" applyFont="1" applyFill="1" applyProtection="1">
      <protection hidden="1"/>
    </xf>
    <xf numFmtId="0" fontId="0" fillId="3" borderId="23" xfId="0" applyFill="1" applyBorder="1" applyProtection="1">
      <protection hidden="1"/>
    </xf>
    <xf numFmtId="0" fontId="0" fillId="3" borderId="24" xfId="0" applyFill="1" applyBorder="1" applyProtection="1">
      <protection hidden="1"/>
    </xf>
    <xf numFmtId="0" fontId="0" fillId="3" borderId="25" xfId="0" applyFill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3" xfId="0" applyBorder="1" applyProtection="1"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0" fontId="19" fillId="3" borderId="0" xfId="0" applyFont="1" applyFill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top" wrapText="1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12" fillId="3" borderId="0" xfId="0" applyFont="1" applyFill="1" applyProtection="1">
      <protection hidden="1"/>
    </xf>
    <xf numFmtId="0" fontId="20" fillId="3" borderId="0" xfId="0" applyFont="1" applyFill="1" applyAlignment="1" applyProtection="1">
      <alignment vertical="top" wrapText="1"/>
      <protection hidden="1"/>
    </xf>
    <xf numFmtId="0" fontId="21" fillId="3" borderId="0" xfId="0" applyFont="1" applyFill="1" applyAlignment="1" applyProtection="1">
      <alignment horizontal="right" vertical="center"/>
      <protection hidden="1"/>
    </xf>
    <xf numFmtId="0" fontId="21" fillId="3" borderId="0" xfId="0" applyFont="1" applyFill="1" applyAlignment="1" applyProtection="1">
      <alignment vertical="center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15" fillId="4" borderId="0" xfId="0" applyFont="1" applyFill="1" applyAlignment="1" applyProtection="1">
      <alignment horizontal="left" vertical="center"/>
      <protection hidden="1"/>
    </xf>
    <xf numFmtId="0" fontId="15" fillId="4" borderId="0" xfId="0" applyFont="1" applyFill="1" applyAlignment="1" applyProtection="1">
      <alignment horizontal="left" vertical="center" indent="5"/>
      <protection hidden="1"/>
    </xf>
    <xf numFmtId="0" fontId="12" fillId="4" borderId="0" xfId="0" applyFont="1" applyFill="1" applyAlignment="1" applyProtection="1">
      <alignment horizontal="center"/>
      <protection hidden="1"/>
    </xf>
    <xf numFmtId="2" fontId="13" fillId="4" borderId="0" xfId="0" applyNumberFormat="1" applyFont="1" applyFill="1" applyAlignment="1" applyProtection="1">
      <alignment horizontal="center"/>
      <protection hidden="1"/>
    </xf>
    <xf numFmtId="165" fontId="11" fillId="4" borderId="0" xfId="0" applyNumberFormat="1" applyFont="1" applyFill="1" applyAlignment="1" applyProtection="1">
      <alignment horizontal="center" vertical="top" wrapText="1"/>
      <protection hidden="1"/>
    </xf>
    <xf numFmtId="0" fontId="12" fillId="4" borderId="0" xfId="0" applyFont="1" applyFill="1" applyAlignment="1" applyProtection="1">
      <alignment horizontal="left" indent="3"/>
      <protection hidden="1"/>
    </xf>
    <xf numFmtId="0" fontId="17" fillId="4" borderId="0" xfId="0" applyFont="1" applyFill="1" applyAlignment="1" applyProtection="1">
      <alignment horizontal="center" vertical="top" wrapText="1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Protection="1">
      <protection hidden="1"/>
    </xf>
    <xf numFmtId="2" fontId="13" fillId="3" borderId="0" xfId="0" applyNumberFormat="1" applyFont="1" applyFill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15" fillId="3" borderId="0" xfId="0" applyFont="1" applyFill="1" applyAlignment="1" applyProtection="1">
      <alignment horizontal="left" vertical="center" indent="5"/>
      <protection hidden="1"/>
    </xf>
    <xf numFmtId="0" fontId="11" fillId="3" borderId="0" xfId="0" applyFont="1" applyFill="1" applyAlignment="1" applyProtection="1">
      <alignment horizontal="center"/>
      <protection hidden="1"/>
    </xf>
    <xf numFmtId="2" fontId="11" fillId="3" borderId="0" xfId="0" applyNumberFormat="1" applyFont="1" applyFill="1" applyAlignment="1" applyProtection="1">
      <alignment horizontal="center"/>
      <protection hidden="1"/>
    </xf>
    <xf numFmtId="165" fontId="11" fillId="3" borderId="0" xfId="0" applyNumberFormat="1" applyFont="1" applyFill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left" indent="3"/>
      <protection hidden="1"/>
    </xf>
    <xf numFmtId="0" fontId="11" fillId="3" borderId="0" xfId="0" applyFont="1" applyFill="1" applyProtection="1">
      <protection hidden="1"/>
    </xf>
    <xf numFmtId="0" fontId="13" fillId="4" borderId="0" xfId="0" applyFont="1" applyFill="1" applyProtection="1">
      <protection hidden="1"/>
    </xf>
    <xf numFmtId="165" fontId="11" fillId="4" borderId="0" xfId="0" applyNumberFormat="1" applyFont="1" applyFill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left" indent="4"/>
      <protection hidden="1"/>
    </xf>
    <xf numFmtId="167" fontId="13" fillId="4" borderId="0" xfId="0" applyNumberFormat="1" applyFont="1" applyFill="1" applyAlignment="1" applyProtection="1">
      <alignment horizontal="center"/>
      <protection hidden="1"/>
    </xf>
    <xf numFmtId="0" fontId="11" fillId="4" borderId="0" xfId="0" applyFont="1" applyFill="1" applyAlignment="1" applyProtection="1">
      <alignment horizontal="center" vertical="top" wrapText="1"/>
      <protection hidden="1"/>
    </xf>
    <xf numFmtId="0" fontId="13" fillId="3" borderId="0" xfId="0" applyFont="1" applyFill="1" applyAlignment="1" applyProtection="1">
      <alignment horizontal="center"/>
      <protection hidden="1"/>
    </xf>
    <xf numFmtId="167" fontId="13" fillId="3" borderId="0" xfId="0" applyNumberFormat="1" applyFont="1" applyFill="1" applyAlignment="1" applyProtection="1">
      <alignment horizontal="center"/>
      <protection hidden="1"/>
    </xf>
    <xf numFmtId="0" fontId="12" fillId="3" borderId="0" xfId="0" applyFont="1" applyFill="1" applyAlignment="1" applyProtection="1">
      <alignment vertical="top" wrapText="1"/>
      <protection hidden="1"/>
    </xf>
    <xf numFmtId="0" fontId="5" fillId="3" borderId="18" xfId="0" applyFont="1" applyFill="1" applyBorder="1" applyProtection="1">
      <protection hidden="1"/>
    </xf>
    <xf numFmtId="0" fontId="5" fillId="3" borderId="19" xfId="0" applyFont="1" applyFill="1" applyBorder="1" applyProtection="1">
      <protection hidden="1"/>
    </xf>
    <xf numFmtId="0" fontId="0" fillId="3" borderId="20" xfId="0" applyFill="1" applyBorder="1" applyProtection="1">
      <protection hidden="1"/>
    </xf>
    <xf numFmtId="0" fontId="19" fillId="3" borderId="26" xfId="0" applyFont="1" applyFill="1" applyBorder="1" applyAlignment="1" applyProtection="1">
      <alignment horizontal="left" vertical="center"/>
      <protection hidden="1"/>
    </xf>
    <xf numFmtId="0" fontId="19" fillId="3" borderId="27" xfId="0" applyFont="1" applyFill="1" applyBorder="1" applyAlignment="1" applyProtection="1">
      <alignment horizontal="left" vertical="center"/>
      <protection hidden="1"/>
    </xf>
    <xf numFmtId="0" fontId="12" fillId="3" borderId="28" xfId="0" applyFont="1" applyFill="1" applyBorder="1" applyAlignment="1" applyProtection="1">
      <alignment horizontal="center"/>
      <protection hidden="1"/>
    </xf>
    <xf numFmtId="0" fontId="26" fillId="3" borderId="0" xfId="0" applyFont="1" applyFill="1" applyAlignment="1" applyProtection="1">
      <alignment wrapText="1"/>
      <protection hidden="1"/>
    </xf>
    <xf numFmtId="0" fontId="25" fillId="0" borderId="0" xfId="0" applyFont="1" applyAlignment="1" applyProtection="1">
      <alignment horizontal="left"/>
      <protection hidden="1"/>
    </xf>
    <xf numFmtId="0" fontId="20" fillId="3" borderId="0" xfId="0" applyFont="1" applyFill="1" applyAlignment="1" applyProtection="1">
      <alignment horizontal="left" vertical="top" wrapText="1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5" borderId="3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0" fontId="4" fillId="5" borderId="8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4" fontId="26" fillId="3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 applyAlignment="1" applyProtection="1">
      <alignment horizontal="center" vertical="center" wrapText="1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26" fillId="3" borderId="0" xfId="0" applyFont="1" applyFill="1" applyAlignment="1" applyProtection="1">
      <alignment horizontal="center"/>
      <protection hidden="1"/>
    </xf>
    <xf numFmtId="3" fontId="26" fillId="3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center" wrapText="1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18" fillId="4" borderId="1" xfId="0" applyFont="1" applyFill="1" applyBorder="1" applyAlignment="1" applyProtection="1">
      <alignment horizontal="center" vertical="center" wrapText="1"/>
      <protection locked="0" hidden="1"/>
    </xf>
    <xf numFmtId="0" fontId="18" fillId="4" borderId="2" xfId="0" applyFont="1" applyFill="1" applyBorder="1" applyAlignment="1" applyProtection="1">
      <alignment horizontal="center" vertical="center" wrapText="1"/>
      <protection locked="0" hidden="1"/>
    </xf>
    <xf numFmtId="0" fontId="18" fillId="4" borderId="3" xfId="0" applyFont="1" applyFill="1" applyBorder="1" applyAlignment="1" applyProtection="1">
      <alignment horizontal="center" vertical="center" wrapText="1"/>
      <protection locked="0" hidden="1"/>
    </xf>
    <xf numFmtId="0" fontId="18" fillId="4" borderId="4" xfId="0" applyFont="1" applyFill="1" applyBorder="1" applyAlignment="1" applyProtection="1">
      <alignment horizontal="center" vertical="center" wrapText="1"/>
      <protection locked="0" hidden="1"/>
    </xf>
    <xf numFmtId="0" fontId="18" fillId="4" borderId="0" xfId="0" applyFont="1" applyFill="1" applyAlignment="1" applyProtection="1">
      <alignment horizontal="center" vertical="center" wrapText="1"/>
      <protection locked="0" hidden="1"/>
    </xf>
    <xf numFmtId="0" fontId="18" fillId="4" borderId="5" xfId="0" applyFont="1" applyFill="1" applyBorder="1" applyAlignment="1" applyProtection="1">
      <alignment horizontal="center" vertical="center" wrapText="1"/>
      <protection locked="0" hidden="1"/>
    </xf>
    <xf numFmtId="0" fontId="18" fillId="4" borderId="6" xfId="0" applyFont="1" applyFill="1" applyBorder="1" applyAlignment="1" applyProtection="1">
      <alignment horizontal="center" vertical="center" wrapText="1"/>
      <protection locked="0" hidden="1"/>
    </xf>
    <xf numFmtId="0" fontId="18" fillId="4" borderId="7" xfId="0" applyFont="1" applyFill="1" applyBorder="1" applyAlignment="1" applyProtection="1">
      <alignment horizontal="center" vertical="center" wrapText="1"/>
      <protection locked="0" hidden="1"/>
    </xf>
    <xf numFmtId="0" fontId="18" fillId="4" borderId="8" xfId="0" applyFont="1" applyFill="1" applyBorder="1" applyAlignment="1" applyProtection="1">
      <alignment horizontal="center" vertical="center" wrapText="1"/>
      <protection locked="0" hidden="1"/>
    </xf>
    <xf numFmtId="0" fontId="18" fillId="4" borderId="12" xfId="0" applyFont="1" applyFill="1" applyBorder="1" applyAlignment="1" applyProtection="1">
      <alignment horizontal="center" vertical="center" wrapText="1"/>
      <protection locked="0" hidden="1"/>
    </xf>
    <xf numFmtId="0" fontId="18" fillId="4" borderId="14" xfId="0" applyFont="1" applyFill="1" applyBorder="1" applyAlignment="1" applyProtection="1">
      <alignment horizontal="center" vertical="center" wrapText="1"/>
      <protection locked="0" hidden="1"/>
    </xf>
    <xf numFmtId="0" fontId="18" fillId="4" borderId="13" xfId="0" applyFont="1" applyFill="1" applyBorder="1" applyAlignment="1" applyProtection="1">
      <alignment horizontal="center" vertical="center" wrapText="1"/>
      <protection locked="0" hidden="1"/>
    </xf>
    <xf numFmtId="0" fontId="0" fillId="4" borderId="0" xfId="0" applyFill="1" applyAlignment="1" applyProtection="1">
      <alignment horizontal="center" vertical="center"/>
      <protection hidden="1"/>
    </xf>
    <xf numFmtId="0" fontId="20" fillId="3" borderId="9" xfId="0" applyFont="1" applyFill="1" applyBorder="1" applyAlignment="1" applyProtection="1">
      <alignment horizontal="left"/>
      <protection hidden="1"/>
    </xf>
    <xf numFmtId="166" fontId="13" fillId="3" borderId="0" xfId="0" applyNumberFormat="1" applyFont="1" applyFill="1" applyAlignment="1" applyProtection="1">
      <alignment horizontal="center"/>
      <protection hidden="1"/>
    </xf>
    <xf numFmtId="166" fontId="13" fillId="4" borderId="0" xfId="0" applyNumberFormat="1" applyFont="1" applyFill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19" fillId="3" borderId="26" xfId="0" applyFont="1" applyFill="1" applyBorder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top" wrapText="1"/>
      <protection hidden="1"/>
    </xf>
    <xf numFmtId="0" fontId="20" fillId="3" borderId="10" xfId="0" applyFont="1" applyFill="1" applyBorder="1" applyAlignment="1" applyProtection="1">
      <alignment horizontal="left"/>
      <protection hidden="1"/>
    </xf>
    <xf numFmtId="0" fontId="16" fillId="3" borderId="0" xfId="0" applyFont="1" applyFill="1" applyAlignment="1" applyProtection="1">
      <alignment horizontal="center" wrapText="1"/>
      <protection hidden="1"/>
    </xf>
    <xf numFmtId="0" fontId="12" fillId="3" borderId="28" xfId="0" applyFont="1" applyFill="1" applyBorder="1" applyAlignment="1" applyProtection="1">
      <alignment horizontal="center"/>
      <protection hidden="1"/>
    </xf>
    <xf numFmtId="0" fontId="12" fillId="3" borderId="9" xfId="0" applyFont="1" applyFill="1" applyBorder="1" applyAlignment="1" applyProtection="1">
      <alignment horizontal="center"/>
      <protection hidden="1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3" fontId="22" fillId="3" borderId="9" xfId="0" applyNumberFormat="1" applyFont="1" applyFill="1" applyBorder="1" applyAlignment="1">
      <alignment horizontal="center"/>
    </xf>
    <xf numFmtId="4" fontId="22" fillId="3" borderId="0" xfId="0" applyNumberFormat="1" applyFont="1" applyFill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3" fontId="3" fillId="4" borderId="11" xfId="0" applyNumberFormat="1" applyFont="1" applyFill="1" applyBorder="1" applyAlignment="1">
      <alignment horizontal="center"/>
    </xf>
    <xf numFmtId="4" fontId="3" fillId="3" borderId="0" xfId="0" applyNumberFormat="1" applyFont="1" applyFill="1" applyAlignment="1">
      <alignment horizontal="center"/>
    </xf>
    <xf numFmtId="0" fontId="4" fillId="3" borderId="7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left" vertical="center" wrapText="1"/>
    </xf>
    <xf numFmtId="0" fontId="25" fillId="3" borderId="0" xfId="0" applyFont="1" applyFill="1" applyAlignment="1" applyProtection="1">
      <alignment horizontal="left"/>
      <protection hidden="1"/>
    </xf>
    <xf numFmtId="0" fontId="23" fillId="3" borderId="0" xfId="0" applyFont="1" applyFill="1" applyAlignment="1">
      <alignment horizontal="left" vertical="top" wrapText="1"/>
    </xf>
    <xf numFmtId="0" fontId="27" fillId="3" borderId="9" xfId="0" applyFont="1" applyFill="1" applyBorder="1" applyAlignment="1">
      <alignment horizontal="left" vertical="center" wrapText="1"/>
    </xf>
    <xf numFmtId="0" fontId="28" fillId="3" borderId="0" xfId="0" applyFont="1" applyFill="1" applyAlignment="1">
      <alignment horizontal="left" vertical="top" wrapText="1"/>
    </xf>
    <xf numFmtId="0" fontId="30" fillId="3" borderId="0" xfId="0" applyFont="1" applyFill="1" applyAlignment="1">
      <alignment horizontal="left" vertical="top" wrapText="1"/>
    </xf>
    <xf numFmtId="0" fontId="31" fillId="3" borderId="0" xfId="0" applyFont="1" applyFill="1" applyAlignment="1">
      <alignment horizontal="left" vertical="top" wrapText="1"/>
    </xf>
  </cellXfs>
  <cellStyles count="2">
    <cellStyle name="Komma" xfId="1" builtinId="3"/>
    <cellStyle name="Standard" xfId="0" builtinId="0"/>
  </cellStyles>
  <dxfs count="9">
    <dxf>
      <font>
        <color rgb="FF183A68"/>
      </font>
    </dxf>
    <dxf>
      <font>
        <color rgb="FF00B050"/>
      </font>
    </dxf>
    <dxf>
      <font>
        <color rgb="FF183A68"/>
      </font>
    </dxf>
    <dxf>
      <font>
        <b val="0"/>
        <i/>
        <color rgb="FF183A68"/>
      </font>
      <fill>
        <patternFill patternType="none">
          <bgColor auto="1"/>
        </patternFill>
      </fill>
    </dxf>
    <dxf>
      <font>
        <b val="0"/>
        <i/>
        <color rgb="FF183A68"/>
      </font>
    </dxf>
    <dxf>
      <font>
        <color rgb="FF00B0F0"/>
      </font>
    </dxf>
    <dxf>
      <font>
        <color rgb="FF00B050"/>
      </font>
    </dxf>
    <dxf>
      <font>
        <color rgb="FFE20612"/>
      </font>
    </dxf>
    <dxf>
      <font>
        <color rgb="FF00B0F0"/>
      </font>
    </dxf>
  </dxfs>
  <tableStyles count="0" defaultTableStyle="TableStyleMedium2" defaultPivotStyle="PivotStyleLight16"/>
  <colors>
    <mruColors>
      <color rgb="FF183A68"/>
      <color rgb="FFE20612"/>
      <color rgb="FFFFD401"/>
      <color rgb="FF6D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31" fmlaLink="$AA$9" fmlaRange="$AA$10:$AA$13" sel="2" val="0"/>
</file>

<file path=xl/ctrlProps/ctrlProp2.xml><?xml version="1.0" encoding="utf-8"?>
<formControlPr xmlns="http://schemas.microsoft.com/office/spreadsheetml/2009/9/main" objectType="Drop" dropLines="2" dropStyle="combo" dx="31" fmlaLink="$AB$9" fmlaRange="$AB$10:$AB$1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44503</xdr:colOff>
      <xdr:row>0</xdr:row>
      <xdr:rowOff>199448</xdr:rowOff>
    </xdr:from>
    <xdr:to>
      <xdr:col>13</xdr:col>
      <xdr:colOff>96720</xdr:colOff>
      <xdr:row>1</xdr:row>
      <xdr:rowOff>167948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5F7883-99E9-31CB-DFAB-55ACD4A4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7378" y="199448"/>
          <a:ext cx="1519067" cy="54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9525</xdr:rowOff>
        </xdr:from>
        <xdr:to>
          <xdr:col>2</xdr:col>
          <xdr:colOff>1171575</xdr:colOff>
          <xdr:row>10</xdr:row>
          <xdr:rowOff>180975</xdr:rowOff>
        </xdr:to>
        <xdr:sp macro="" textlink="">
          <xdr:nvSpPr>
            <xdr:cNvPr id="1025" name="Drop Down 1" descr="Bitte auswähle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9525</xdr:rowOff>
        </xdr:from>
        <xdr:to>
          <xdr:col>4</xdr:col>
          <xdr:colOff>1171575</xdr:colOff>
          <xdr:row>10</xdr:row>
          <xdr:rowOff>180975</xdr:rowOff>
        </xdr:to>
        <xdr:sp macro="" textlink="">
          <xdr:nvSpPr>
            <xdr:cNvPr id="1026" name="Drop Down 2" descr="Ja, standardmäßig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90A5-25E7-4641-A099-839221DAF483}">
  <sheetPr codeName="Tabelle1"/>
  <dimension ref="A1:AU86"/>
  <sheetViews>
    <sheetView showGridLines="0" showRowColHeaders="0" tabSelected="1" zoomScaleNormal="100" zoomScaleSheetLayoutView="26" workbookViewId="0">
      <pane ySplit="4" topLeftCell="A19" activePane="bottomLeft" state="frozen"/>
      <selection pane="bottomLeft" activeCell="E33" sqref="E33:J33"/>
    </sheetView>
  </sheetViews>
  <sheetFormatPr baseColWidth="10" defaultColWidth="10.625" defaultRowHeight="14.25"/>
  <cols>
    <col min="1" max="1" width="2.625" style="6" customWidth="1"/>
    <col min="2" max="2" width="3.625" style="6" customWidth="1"/>
    <col min="3" max="3" width="15.625" style="6" customWidth="1"/>
    <col min="4" max="4" width="3.625" style="6" customWidth="1"/>
    <col min="5" max="5" width="15.625" style="6" customWidth="1"/>
    <col min="6" max="6" width="3.625" style="6" customWidth="1"/>
    <col min="7" max="7" width="15.625" style="6" customWidth="1"/>
    <col min="8" max="8" width="3.625" style="6" customWidth="1"/>
    <col min="9" max="9" width="16.625" style="6" customWidth="1"/>
    <col min="10" max="10" width="17.625" style="6" customWidth="1"/>
    <col min="11" max="11" width="3.625" style="6" customWidth="1"/>
    <col min="12" max="12" width="15.625" style="6" customWidth="1"/>
    <col min="13" max="13" width="3.625" style="6" customWidth="1"/>
    <col min="14" max="26" width="10.625" style="6"/>
    <col min="27" max="27" width="11.875" style="6" bestFit="1" customWidth="1"/>
    <col min="28" max="28" width="10.625" style="6"/>
    <col min="29" max="29" width="13.625" style="6" bestFit="1" customWidth="1"/>
    <col min="30" max="30" width="10.625" style="6" customWidth="1"/>
    <col min="31" max="31" width="8.875" style="6" bestFit="1" customWidth="1"/>
    <col min="32" max="33" width="10.625" style="6"/>
    <col min="34" max="34" width="10.875" style="6" bestFit="1" customWidth="1"/>
    <col min="35" max="16384" width="10.625" style="6"/>
  </cols>
  <sheetData>
    <row r="1" spans="1:47" s="162" customFormat="1" ht="45" customHeight="1">
      <c r="A1" s="161" t="s">
        <v>65</v>
      </c>
    </row>
    <row r="2" spans="1:47" s="165" customFormat="1" ht="20.100000000000001" customHeight="1"/>
    <row r="3" spans="1:47" s="70" customFormat="1" ht="5.0999999999999996" customHeight="1"/>
    <row r="4" spans="1:47" s="71" customFormat="1" ht="5.0999999999999996" customHeight="1"/>
    <row r="5" spans="1:47" ht="9.9499999999999993" customHeight="1"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</row>
    <row r="6" spans="1:47" s="7" customFormat="1" ht="15" thickBot="1">
      <c r="B6" s="164" t="s">
        <v>10</v>
      </c>
      <c r="C6" s="164"/>
      <c r="D6" s="164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</row>
    <row r="7" spans="1:47" s="5" customFormat="1" ht="15.75" thickBot="1">
      <c r="B7" s="72"/>
      <c r="C7" s="73"/>
      <c r="D7" s="73"/>
      <c r="E7" s="73"/>
      <c r="F7" s="73"/>
      <c r="G7" s="73"/>
      <c r="H7" s="73"/>
      <c r="I7" s="74"/>
      <c r="J7" s="73"/>
      <c r="K7" s="73"/>
      <c r="L7" s="73"/>
      <c r="M7" s="75"/>
      <c r="W7" s="11"/>
      <c r="X7" s="11"/>
      <c r="Y7" s="11"/>
      <c r="Z7" s="11"/>
      <c r="AA7" s="163" t="s">
        <v>9</v>
      </c>
      <c r="AB7" s="163"/>
      <c r="AC7" s="163"/>
      <c r="AD7" s="163"/>
      <c r="AE7" s="163"/>
      <c r="AF7" s="163"/>
      <c r="AG7" s="163"/>
      <c r="AH7" s="11"/>
      <c r="AI7" s="11"/>
      <c r="AJ7" s="11"/>
      <c r="AK7" s="11"/>
      <c r="AL7" s="11"/>
      <c r="AM7" s="11"/>
      <c r="AN7" s="11"/>
      <c r="AO7" s="11"/>
      <c r="AP7" s="11"/>
      <c r="AQ7" s="11"/>
    </row>
    <row r="8" spans="1:47" ht="15">
      <c r="B8" s="76"/>
      <c r="C8" s="77" t="s">
        <v>0</v>
      </c>
      <c r="D8" s="77"/>
      <c r="E8" s="77" t="s">
        <v>1</v>
      </c>
      <c r="F8" s="77"/>
      <c r="G8" s="141" t="s">
        <v>63</v>
      </c>
      <c r="H8" s="142"/>
      <c r="I8" s="142"/>
      <c r="J8" s="142"/>
      <c r="K8" s="142"/>
      <c r="L8" s="143"/>
      <c r="M8" s="78"/>
      <c r="W8" s="57"/>
      <c r="X8" s="57"/>
      <c r="Y8" s="57"/>
      <c r="Z8" s="57"/>
      <c r="AA8" s="57"/>
      <c r="AB8" s="57"/>
      <c r="AC8" s="57"/>
      <c r="AD8" s="58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49"/>
      <c r="AS8" s="49"/>
      <c r="AT8" s="49"/>
      <c r="AU8" s="49"/>
    </row>
    <row r="9" spans="1:47" ht="15" thickBot="1">
      <c r="B9" s="79"/>
      <c r="G9" s="144"/>
      <c r="H9" s="145"/>
      <c r="I9" s="145"/>
      <c r="J9" s="145"/>
      <c r="K9" s="145"/>
      <c r="L9" s="146"/>
      <c r="M9" s="78"/>
      <c r="W9" s="57"/>
      <c r="X9" s="57"/>
      <c r="Y9" s="57"/>
      <c r="Z9" s="57"/>
      <c r="AA9" s="59">
        <v>2</v>
      </c>
      <c r="AB9" s="59">
        <v>1</v>
      </c>
      <c r="AC9" s="60"/>
      <c r="AD9" s="157"/>
      <c r="AE9" s="157"/>
      <c r="AF9" s="157"/>
      <c r="AG9" s="1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49"/>
      <c r="AS9" s="49"/>
      <c r="AT9" s="49"/>
      <c r="AU9" s="49"/>
    </row>
    <row r="10" spans="1:47">
      <c r="B10" s="79"/>
      <c r="C10" s="178"/>
      <c r="E10" s="80"/>
      <c r="G10" s="147" t="s">
        <v>64</v>
      </c>
      <c r="H10" s="148"/>
      <c r="I10" s="148"/>
      <c r="J10" s="148"/>
      <c r="K10" s="148"/>
      <c r="L10" s="149"/>
      <c r="M10" s="78"/>
      <c r="W10" s="57"/>
      <c r="X10" s="57"/>
      <c r="Y10" s="57"/>
      <c r="Z10" s="57"/>
      <c r="AA10" s="60" t="s">
        <v>3</v>
      </c>
      <c r="AB10" s="60" t="s">
        <v>7</v>
      </c>
      <c r="AC10" s="60"/>
      <c r="AD10" s="57"/>
      <c r="AE10" s="57"/>
      <c r="AF10" s="57"/>
      <c r="AG10" s="57"/>
      <c r="AH10" s="61"/>
      <c r="AI10" s="57"/>
      <c r="AJ10" s="57"/>
      <c r="AK10" s="57"/>
      <c r="AL10" s="57"/>
      <c r="AM10" s="57"/>
      <c r="AN10" s="57"/>
      <c r="AO10" s="57"/>
      <c r="AP10" s="57"/>
      <c r="AQ10" s="57"/>
      <c r="AR10" s="49"/>
      <c r="AS10" s="49"/>
      <c r="AT10" s="49"/>
      <c r="AU10" s="49"/>
    </row>
    <row r="11" spans="1:47" ht="15" thickBot="1">
      <c r="B11" s="79"/>
      <c r="C11" s="178"/>
      <c r="E11" s="80"/>
      <c r="G11" s="150"/>
      <c r="H11" s="151"/>
      <c r="I11" s="151"/>
      <c r="J11" s="151"/>
      <c r="K11" s="151"/>
      <c r="L11" s="152"/>
      <c r="M11" s="78"/>
      <c r="W11" s="57"/>
      <c r="X11" s="57"/>
      <c r="Y11" s="57"/>
      <c r="Z11" s="57"/>
      <c r="AA11" s="60" t="s">
        <v>4</v>
      </c>
      <c r="AB11" s="60" t="s">
        <v>6</v>
      </c>
      <c r="AC11" s="60"/>
      <c r="AD11" s="57"/>
      <c r="AE11" s="57"/>
      <c r="AF11" s="57"/>
      <c r="AG11" s="57"/>
      <c r="AH11" s="61"/>
      <c r="AI11" s="57"/>
      <c r="AJ11" s="57"/>
      <c r="AK11" s="57"/>
      <c r="AL11" s="57"/>
      <c r="AM11" s="57"/>
      <c r="AN11" s="57"/>
      <c r="AO11" s="57"/>
      <c r="AP11" s="57"/>
      <c r="AQ11" s="57"/>
      <c r="AR11" s="49"/>
      <c r="AS11" s="49"/>
      <c r="AT11" s="49"/>
      <c r="AU11" s="49"/>
    </row>
    <row r="12" spans="1:47" ht="15">
      <c r="B12" s="79"/>
      <c r="L12" s="81"/>
      <c r="M12" s="78"/>
      <c r="W12" s="57"/>
      <c r="X12" s="57"/>
      <c r="Y12" s="57"/>
      <c r="Z12" s="57"/>
      <c r="AA12" s="60" t="s">
        <v>2</v>
      </c>
      <c r="AB12" s="57"/>
      <c r="AC12" s="57"/>
      <c r="AD12" s="57"/>
      <c r="AE12" s="57"/>
      <c r="AF12" s="57"/>
      <c r="AG12" s="57"/>
      <c r="AH12" s="61"/>
      <c r="AI12" s="57"/>
      <c r="AJ12" s="57"/>
      <c r="AK12" s="57"/>
      <c r="AL12" s="57"/>
      <c r="AM12" s="57"/>
      <c r="AN12" s="57"/>
      <c r="AO12" s="57"/>
      <c r="AP12" s="57"/>
      <c r="AQ12" s="57"/>
      <c r="AR12" s="49"/>
      <c r="AS12" s="49"/>
      <c r="AT12" s="49"/>
      <c r="AU12" s="49"/>
    </row>
    <row r="13" spans="1:47" ht="15">
      <c r="B13" s="79"/>
      <c r="C13" s="77" t="s">
        <v>47</v>
      </c>
      <c r="E13" s="77" t="s">
        <v>61</v>
      </c>
      <c r="G13" s="77" t="s">
        <v>40</v>
      </c>
      <c r="I13" s="77"/>
      <c r="M13" s="78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61"/>
      <c r="AI13" s="57"/>
      <c r="AJ13" s="57"/>
      <c r="AK13" s="57"/>
      <c r="AL13" s="57"/>
      <c r="AM13" s="57"/>
      <c r="AN13" s="57"/>
      <c r="AO13" s="57"/>
      <c r="AP13" s="57"/>
      <c r="AQ13" s="57"/>
      <c r="AR13" s="49"/>
      <c r="AS13" s="49"/>
      <c r="AT13" s="49"/>
      <c r="AU13" s="49"/>
    </row>
    <row r="14" spans="1:47" s="7" customFormat="1" ht="15.75" thickBot="1">
      <c r="B14" s="82"/>
      <c r="M14" s="83"/>
      <c r="W14" s="57"/>
      <c r="X14" s="57"/>
      <c r="Y14" s="57"/>
      <c r="Z14" s="57"/>
      <c r="AA14" s="62" t="s">
        <v>5</v>
      </c>
      <c r="AB14" s="62" t="s">
        <v>8</v>
      </c>
      <c r="AC14" s="62"/>
      <c r="AD14" s="57"/>
      <c r="AE14" s="57"/>
      <c r="AF14" s="57"/>
      <c r="AG14" s="57"/>
      <c r="AH14" s="61"/>
      <c r="AI14" s="57"/>
      <c r="AJ14" s="57"/>
      <c r="AK14" s="57"/>
      <c r="AL14" s="57"/>
      <c r="AM14" s="57"/>
      <c r="AN14" s="57"/>
      <c r="AO14" s="57"/>
      <c r="AP14" s="57"/>
      <c r="AQ14" s="57"/>
      <c r="AR14" s="49"/>
      <c r="AS14" s="49"/>
      <c r="AT14" s="49"/>
      <c r="AU14" s="49"/>
    </row>
    <row r="15" spans="1:47" ht="14.1" customHeight="1">
      <c r="B15" s="79"/>
      <c r="C15" s="175" t="s">
        <v>50</v>
      </c>
      <c r="D15" s="84"/>
      <c r="E15" s="175" t="s">
        <v>50</v>
      </c>
      <c r="F15" s="84"/>
      <c r="G15" s="166" t="s">
        <v>50</v>
      </c>
      <c r="H15" s="167"/>
      <c r="I15" s="167"/>
      <c r="J15" s="167"/>
      <c r="K15" s="167"/>
      <c r="L15" s="168"/>
      <c r="M15" s="78"/>
      <c r="N15" s="48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61"/>
      <c r="AI15" s="62"/>
      <c r="AJ15" s="62"/>
      <c r="AK15" s="58"/>
      <c r="AL15" s="57"/>
      <c r="AM15" s="57"/>
      <c r="AN15" s="57"/>
      <c r="AO15" s="57"/>
      <c r="AP15" s="57"/>
      <c r="AQ15" s="57"/>
      <c r="AR15" s="49"/>
      <c r="AS15" s="49"/>
      <c r="AT15" s="49"/>
      <c r="AU15" s="49"/>
    </row>
    <row r="16" spans="1:47">
      <c r="B16" s="79"/>
      <c r="C16" s="176"/>
      <c r="D16" s="84"/>
      <c r="E16" s="176"/>
      <c r="F16" s="84"/>
      <c r="G16" s="169"/>
      <c r="H16" s="170"/>
      <c r="I16" s="170"/>
      <c r="J16" s="170"/>
      <c r="K16" s="170"/>
      <c r="L16" s="171"/>
      <c r="M16" s="78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61"/>
      <c r="AI16" s="57"/>
      <c r="AJ16" s="57"/>
      <c r="AK16" s="57"/>
      <c r="AL16" s="57"/>
      <c r="AM16" s="57"/>
      <c r="AN16" s="57"/>
      <c r="AO16" s="57"/>
      <c r="AP16" s="57"/>
      <c r="AQ16" s="57"/>
      <c r="AR16" s="49"/>
      <c r="AS16" s="49"/>
      <c r="AT16" s="49"/>
      <c r="AU16" s="49"/>
    </row>
    <row r="17" spans="2:47" ht="15" thickBot="1">
      <c r="B17" s="79"/>
      <c r="C17" s="177"/>
      <c r="E17" s="177"/>
      <c r="G17" s="172"/>
      <c r="H17" s="173"/>
      <c r="I17" s="173"/>
      <c r="J17" s="173"/>
      <c r="K17" s="173"/>
      <c r="L17" s="174"/>
      <c r="M17" s="78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61"/>
      <c r="AI17" s="57"/>
      <c r="AJ17" s="57"/>
      <c r="AK17" s="57"/>
      <c r="AL17" s="57"/>
      <c r="AM17" s="57"/>
      <c r="AN17" s="57"/>
      <c r="AO17" s="57"/>
      <c r="AP17" s="57"/>
      <c r="AQ17" s="57"/>
      <c r="AR17" s="49"/>
      <c r="AS17" s="49"/>
      <c r="AT17" s="49"/>
      <c r="AU17" s="49"/>
    </row>
    <row r="18" spans="2:47" ht="15" thickBot="1"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61"/>
      <c r="AI18" s="57"/>
      <c r="AJ18" s="57"/>
      <c r="AK18" s="57"/>
      <c r="AL18" s="57"/>
      <c r="AM18" s="57"/>
      <c r="AN18" s="57"/>
      <c r="AO18" s="57"/>
      <c r="AP18" s="57"/>
      <c r="AQ18" s="57"/>
      <c r="AR18" s="49"/>
      <c r="AS18" s="49"/>
      <c r="AT18" s="49"/>
      <c r="AU18" s="49"/>
    </row>
    <row r="19" spans="2:47"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61"/>
      <c r="AI19" s="57"/>
      <c r="AJ19" s="57"/>
      <c r="AK19" s="57"/>
      <c r="AL19" s="57"/>
      <c r="AM19" s="57"/>
      <c r="AN19" s="57"/>
      <c r="AO19" s="57"/>
      <c r="AP19" s="57"/>
      <c r="AQ19" s="57"/>
      <c r="AR19" s="49"/>
      <c r="AS19" s="49"/>
      <c r="AT19" s="49"/>
      <c r="AU19" s="49"/>
    </row>
    <row r="20" spans="2:47" ht="15" thickBot="1">
      <c r="B20" s="164" t="s">
        <v>12</v>
      </c>
      <c r="C20" s="164"/>
      <c r="D20" s="164"/>
      <c r="E20" s="164"/>
      <c r="F20" s="7"/>
      <c r="G20" s="7"/>
      <c r="H20" s="7"/>
      <c r="I20" s="7"/>
      <c r="J20" s="7"/>
      <c r="K20" s="7"/>
      <c r="L20" s="7"/>
      <c r="M20" s="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49"/>
      <c r="AS20" s="49"/>
      <c r="AT20" s="49"/>
      <c r="AU20" s="49"/>
    </row>
    <row r="21" spans="2:47" ht="15"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90"/>
      <c r="W21" s="57"/>
      <c r="X21" s="57"/>
      <c r="Y21" s="57"/>
      <c r="Z21" s="57"/>
      <c r="AA21" s="57"/>
      <c r="AB21" s="57"/>
      <c r="AC21" s="57"/>
      <c r="AD21" s="156"/>
      <c r="AE21" s="156"/>
      <c r="AF21" s="156"/>
      <c r="AG21" s="156"/>
      <c r="AH21" s="156"/>
      <c r="AI21" s="57"/>
      <c r="AJ21" s="57"/>
      <c r="AK21" s="57"/>
      <c r="AL21" s="57"/>
      <c r="AM21" s="57"/>
      <c r="AN21" s="57"/>
      <c r="AO21" s="57"/>
      <c r="AP21" s="57"/>
      <c r="AQ21" s="57"/>
      <c r="AR21" s="49"/>
      <c r="AS21" s="49"/>
      <c r="AT21" s="49"/>
      <c r="AU21" s="49"/>
    </row>
    <row r="22" spans="2:47" ht="15">
      <c r="B22" s="91"/>
      <c r="C22" s="139" t="str">
        <f>AC52</f>
        <v>Alles in Ordnung</v>
      </c>
      <c r="D22" s="139"/>
      <c r="E22" s="139"/>
      <c r="F22" s="139"/>
      <c r="G22" s="139"/>
      <c r="H22" s="139"/>
      <c r="I22" s="139"/>
      <c r="J22" s="139"/>
      <c r="K22" s="139"/>
      <c r="L22" s="139"/>
      <c r="M22" s="92"/>
      <c r="W22" s="57"/>
      <c r="Y22" s="57"/>
      <c r="Z22" s="57"/>
      <c r="AA22" s="57"/>
      <c r="AB22" s="57"/>
      <c r="AC22" s="57"/>
      <c r="AD22" s="58"/>
      <c r="AE22" s="57"/>
      <c r="AF22" s="57"/>
      <c r="AG22" s="57"/>
      <c r="AH22" s="57"/>
      <c r="AI22" s="57"/>
      <c r="AJ22" s="57"/>
      <c r="AK22" s="57"/>
    </row>
    <row r="23" spans="2:47" ht="15.6" customHeight="1" thickBot="1"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5"/>
      <c r="W23" s="57"/>
      <c r="Y23" s="57"/>
      <c r="Z23" s="57"/>
      <c r="AA23" s="57"/>
      <c r="AB23" s="57"/>
      <c r="AC23" s="57"/>
      <c r="AD23" s="58"/>
      <c r="AE23" s="57"/>
      <c r="AF23" s="57"/>
      <c r="AG23" s="57"/>
      <c r="AH23" s="57"/>
      <c r="AI23" s="57"/>
      <c r="AJ23" s="57"/>
      <c r="AK23" s="57"/>
    </row>
    <row r="24" spans="2:47" ht="15">
      <c r="W24" s="57"/>
      <c r="Y24" s="57"/>
      <c r="Z24" s="57"/>
      <c r="AA24" s="163" t="s">
        <v>17</v>
      </c>
      <c r="AB24" s="163"/>
      <c r="AC24" s="163"/>
      <c r="AD24" s="163"/>
      <c r="AE24" s="163"/>
      <c r="AF24" s="163"/>
      <c r="AG24" s="163"/>
      <c r="AH24" s="57"/>
      <c r="AI24" s="57"/>
      <c r="AJ24" s="57"/>
      <c r="AK24" s="57"/>
    </row>
    <row r="25" spans="2:47" ht="18" customHeight="1" thickBot="1">
      <c r="B25" s="164" t="s">
        <v>11</v>
      </c>
      <c r="C25" s="164"/>
      <c r="D25" s="164"/>
      <c r="E25" s="164"/>
      <c r="F25" s="7"/>
      <c r="G25" s="7"/>
      <c r="H25" s="7"/>
      <c r="I25" s="7"/>
      <c r="J25" s="7"/>
      <c r="K25" s="182"/>
      <c r="L25" s="182"/>
      <c r="W25" s="57"/>
      <c r="Y25" s="57"/>
      <c r="Z25" s="57"/>
      <c r="AA25" s="57"/>
      <c r="AB25" s="57"/>
      <c r="AC25" s="57"/>
      <c r="AD25" s="57"/>
      <c r="AE25" s="57"/>
      <c r="AF25" s="58"/>
      <c r="AG25" s="58"/>
      <c r="AH25" s="57"/>
      <c r="AI25" s="57"/>
      <c r="AJ25" s="57"/>
      <c r="AK25" s="57"/>
    </row>
    <row r="26" spans="2:47" ht="18" customHeight="1">
      <c r="B26" s="132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4"/>
      <c r="W26" s="57"/>
      <c r="Y26" s="57"/>
      <c r="Z26" s="57"/>
      <c r="AA26" s="60">
        <v>230</v>
      </c>
      <c r="AB26" s="63">
        <f>AA26/SQRT(3)</f>
        <v>132.79056191361394</v>
      </c>
      <c r="AC26" s="63"/>
      <c r="AD26" s="57"/>
      <c r="AE26" s="64"/>
      <c r="AF26" s="62"/>
      <c r="AG26" s="62"/>
      <c r="AH26" s="57"/>
      <c r="AI26" s="57"/>
      <c r="AJ26" s="57"/>
      <c r="AK26" s="57"/>
    </row>
    <row r="27" spans="2:47" ht="20.45" customHeight="1">
      <c r="B27" s="82"/>
      <c r="C27" s="96" t="s">
        <v>44</v>
      </c>
      <c r="D27" s="97"/>
      <c r="E27" s="97"/>
      <c r="F27" s="97"/>
      <c r="G27" s="97"/>
      <c r="H27" s="97"/>
      <c r="I27" s="97"/>
      <c r="J27" s="97"/>
      <c r="K27" s="97"/>
      <c r="L27" s="97"/>
      <c r="M27" s="78"/>
      <c r="W27" s="57"/>
      <c r="Y27" s="57"/>
      <c r="Z27" s="57"/>
      <c r="AA27" s="65" t="s">
        <v>59</v>
      </c>
      <c r="AB27" s="160" t="s">
        <v>60</v>
      </c>
      <c r="AC27" s="160"/>
      <c r="AD27" s="57"/>
      <c r="AE27" s="65"/>
      <c r="AF27" s="57"/>
      <c r="AG27" s="57"/>
      <c r="AH27" s="57"/>
      <c r="AI27" s="57"/>
      <c r="AJ27" s="57"/>
      <c r="AK27" s="57"/>
    </row>
    <row r="28" spans="2:47" ht="15.75">
      <c r="B28" s="82"/>
      <c r="C28" s="99"/>
      <c r="D28" s="99"/>
      <c r="E28" s="99"/>
      <c r="F28" s="99"/>
      <c r="G28" s="99"/>
      <c r="H28" s="99"/>
      <c r="I28" s="99"/>
      <c r="J28" s="99"/>
      <c r="K28" s="99"/>
      <c r="L28" s="100"/>
      <c r="M28" s="78"/>
      <c r="W28" s="57"/>
      <c r="Y28" s="57"/>
      <c r="Z28" s="57"/>
      <c r="AA28" s="60"/>
      <c r="AB28" s="160"/>
      <c r="AC28" s="160"/>
      <c r="AD28" s="57"/>
      <c r="AE28" s="57"/>
      <c r="AF28" s="57"/>
      <c r="AG28" s="57"/>
      <c r="AH28" s="57"/>
      <c r="AI28" s="57"/>
      <c r="AJ28" s="57"/>
      <c r="AK28" s="57"/>
    </row>
    <row r="29" spans="2:47" ht="15.6" customHeight="1">
      <c r="B29" s="82"/>
      <c r="C29" s="140" t="str">
        <f>IF(ISNUMBER(SEARCH("Fehler",$C$22)), C22, AA52)</f>
        <v>Gewählter LVRT-fähiger Asynchron-Generator. Die Werte beziehen sich auf die Messspannung von 230V.</v>
      </c>
      <c r="D29" s="140"/>
      <c r="E29" s="140"/>
      <c r="F29" s="140"/>
      <c r="G29" s="140"/>
      <c r="H29" s="140"/>
      <c r="I29" s="140"/>
      <c r="J29" s="140"/>
      <c r="K29" s="140"/>
      <c r="L29" s="140"/>
      <c r="M29" s="78"/>
      <c r="W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</row>
    <row r="30" spans="2:47" ht="21.6" customHeight="1">
      <c r="B30" s="82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78"/>
      <c r="W30" s="57"/>
      <c r="Y30" s="57"/>
      <c r="Z30" s="57"/>
      <c r="AA30" s="57"/>
      <c r="AB30" s="62"/>
      <c r="AC30" s="62"/>
      <c r="AD30" s="62"/>
      <c r="AE30" s="62"/>
      <c r="AF30" s="62"/>
      <c r="AG30" s="62"/>
      <c r="AH30" s="57"/>
      <c r="AI30" s="57"/>
      <c r="AJ30" s="57"/>
      <c r="AK30" s="57"/>
    </row>
    <row r="31" spans="2:47" ht="15.6" customHeight="1">
      <c r="B31" s="82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78"/>
      <c r="W31" s="57"/>
      <c r="Y31" s="57"/>
      <c r="Z31" s="57"/>
      <c r="AA31" s="155" t="s">
        <v>19</v>
      </c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</row>
    <row r="32" spans="2:47" ht="20.100000000000001" customHeight="1">
      <c r="B32" s="82"/>
      <c r="C32" s="102" t="s">
        <v>48</v>
      </c>
      <c r="D32" s="103"/>
      <c r="E32" s="179" t="str">
        <f>IF(C15&lt;&gt;"", C15, "nicht spezifiziert")</f>
        <v xml:space="preserve"> </v>
      </c>
      <c r="F32" s="179"/>
      <c r="G32" s="179"/>
      <c r="H32" s="179"/>
      <c r="I32" s="179"/>
      <c r="J32" s="179"/>
      <c r="K32" s="101"/>
      <c r="L32" s="101"/>
      <c r="M32" s="78"/>
      <c r="W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</row>
    <row r="33" spans="2:37" ht="15.6" customHeight="1">
      <c r="B33" s="82"/>
      <c r="C33" s="102" t="s">
        <v>49</v>
      </c>
      <c r="D33" s="103"/>
      <c r="E33" s="185" t="str">
        <f>IF(E15&lt;&gt;"", E15, "nicht spezifiziert")</f>
        <v xml:space="preserve"> </v>
      </c>
      <c r="F33" s="185"/>
      <c r="G33" s="185"/>
      <c r="H33" s="185"/>
      <c r="I33" s="185"/>
      <c r="J33" s="185"/>
      <c r="K33" s="99"/>
      <c r="L33" s="100"/>
      <c r="M33" s="78"/>
      <c r="W33" s="57"/>
      <c r="Y33" s="57"/>
      <c r="Z33" s="57"/>
      <c r="AA33" s="156" t="s">
        <v>22</v>
      </c>
      <c r="AB33" s="156"/>
      <c r="AC33" s="66" t="s">
        <v>20</v>
      </c>
      <c r="AD33" s="66" t="s">
        <v>21</v>
      </c>
      <c r="AE33" s="66" t="s">
        <v>30</v>
      </c>
      <c r="AF33" s="159" t="s">
        <v>62</v>
      </c>
      <c r="AG33" s="159"/>
      <c r="AH33" s="154"/>
      <c r="AI33" s="154"/>
      <c r="AJ33" s="154"/>
      <c r="AK33" s="154"/>
    </row>
    <row r="34" spans="2:37" ht="20.100000000000001" customHeight="1">
      <c r="B34" s="82"/>
      <c r="K34" s="99"/>
      <c r="L34" s="100"/>
      <c r="M34" s="78"/>
      <c r="W34" s="57"/>
      <c r="Y34" s="57"/>
      <c r="Z34" s="57"/>
      <c r="AA34" s="157"/>
      <c r="AB34" s="157"/>
      <c r="AC34" s="57"/>
      <c r="AD34" s="57"/>
      <c r="AE34" s="57"/>
      <c r="AF34" s="57"/>
      <c r="AG34" s="57"/>
      <c r="AH34" s="67"/>
      <c r="AI34" s="57"/>
      <c r="AJ34" s="57"/>
      <c r="AK34" s="57"/>
    </row>
    <row r="35" spans="2:37" ht="19.5" customHeight="1">
      <c r="B35" s="82"/>
      <c r="C35" s="136" t="s">
        <v>42</v>
      </c>
      <c r="D35" s="136"/>
      <c r="E35" s="136"/>
      <c r="F35" s="136"/>
      <c r="G35" s="136"/>
      <c r="H35" s="136"/>
      <c r="I35" s="136"/>
      <c r="J35" s="136"/>
      <c r="K35" s="136"/>
      <c r="L35" s="136"/>
      <c r="M35" s="78"/>
      <c r="W35" s="57"/>
      <c r="Y35" s="57"/>
      <c r="Z35" s="57"/>
      <c r="AA35" s="157" t="s">
        <v>24</v>
      </c>
      <c r="AB35" s="157"/>
      <c r="AC35" s="58">
        <v>1.1100000000000001</v>
      </c>
      <c r="AD35" s="58"/>
      <c r="AE35" s="68">
        <v>60</v>
      </c>
      <c r="AF35" s="158">
        <f>$AA$26*AC35</f>
        <v>255.3</v>
      </c>
      <c r="AG35" s="158"/>
      <c r="AH35" s="153"/>
      <c r="AI35" s="153"/>
      <c r="AJ35" s="153"/>
      <c r="AK35" s="153"/>
    </row>
    <row r="36" spans="2:37" ht="15.75">
      <c r="B36" s="82"/>
      <c r="C36" s="99"/>
      <c r="D36" s="99"/>
      <c r="E36" s="99"/>
      <c r="F36" s="99"/>
      <c r="G36" s="99"/>
      <c r="H36" s="99"/>
      <c r="I36" s="99"/>
      <c r="J36" s="99"/>
      <c r="K36" s="99"/>
      <c r="L36" s="100"/>
      <c r="M36" s="78"/>
      <c r="W36" s="57"/>
      <c r="Y36" s="57"/>
      <c r="Z36" s="57"/>
      <c r="AA36" s="157"/>
      <c r="AB36" s="157"/>
      <c r="AC36" s="58"/>
      <c r="AD36" s="58">
        <v>1.0900000000000001</v>
      </c>
      <c r="AE36" s="58"/>
      <c r="AF36" s="158">
        <f>$AA$26*AD36</f>
        <v>250.70000000000002</v>
      </c>
      <c r="AG36" s="158"/>
      <c r="AH36" s="153"/>
      <c r="AI36" s="153"/>
      <c r="AJ36" s="153"/>
      <c r="AK36" s="153"/>
    </row>
    <row r="37" spans="2:37" ht="15">
      <c r="B37" s="82"/>
      <c r="C37" s="137" t="s">
        <v>16</v>
      </c>
      <c r="D37" s="137"/>
      <c r="E37" s="187" t="s">
        <v>31</v>
      </c>
      <c r="F37" s="187"/>
      <c r="G37" s="187"/>
      <c r="H37" s="137"/>
      <c r="I37" s="137" t="s">
        <v>41</v>
      </c>
      <c r="J37" s="137" t="s">
        <v>66</v>
      </c>
      <c r="K37" s="187" t="s">
        <v>67</v>
      </c>
      <c r="L37" s="187"/>
      <c r="M37" s="78"/>
      <c r="W37" s="57"/>
      <c r="Y37" s="57"/>
      <c r="Z37" s="57"/>
      <c r="AA37" s="157" t="s">
        <v>25</v>
      </c>
      <c r="AB37" s="157"/>
      <c r="AC37" s="58">
        <v>1.1499999999999999</v>
      </c>
      <c r="AD37" s="58"/>
      <c r="AE37" s="58">
        <v>0.1</v>
      </c>
      <c r="AF37" s="158">
        <f>$AA$26*AC37</f>
        <v>264.5</v>
      </c>
      <c r="AG37" s="158"/>
      <c r="AH37" s="153"/>
      <c r="AI37" s="153"/>
      <c r="AJ37" s="153"/>
      <c r="AK37" s="153"/>
    </row>
    <row r="38" spans="2:37" ht="15">
      <c r="B38" s="79"/>
      <c r="C38" s="10"/>
      <c r="D38" s="104"/>
      <c r="E38" s="104"/>
      <c r="F38" s="104"/>
      <c r="G38" s="104"/>
      <c r="H38" s="104"/>
      <c r="I38" s="104"/>
      <c r="J38" s="104"/>
      <c r="K38" s="104"/>
      <c r="L38" s="10"/>
      <c r="M38" s="78"/>
      <c r="W38" s="57"/>
      <c r="Y38" s="57"/>
      <c r="Z38" s="57"/>
      <c r="AA38" s="157"/>
      <c r="AB38" s="157"/>
      <c r="AC38" s="58"/>
      <c r="AD38" s="58">
        <v>1.0900000000000001</v>
      </c>
      <c r="AE38" s="58"/>
      <c r="AF38" s="158">
        <f>$AA$26*AD36</f>
        <v>250.70000000000002</v>
      </c>
      <c r="AG38" s="158"/>
      <c r="AH38" s="153"/>
      <c r="AI38" s="153"/>
      <c r="AJ38" s="153"/>
      <c r="AK38" s="153"/>
    </row>
    <row r="39" spans="2:37" ht="15">
      <c r="B39" s="79"/>
      <c r="C39" s="105" t="s">
        <v>32</v>
      </c>
      <c r="D39" s="105"/>
      <c r="E39" s="106" t="s">
        <v>36</v>
      </c>
      <c r="F39" s="106"/>
      <c r="G39" s="106"/>
      <c r="H39" s="107"/>
      <c r="I39" s="108">
        <f>IF(ISNUMBER(SEARCH("Fehler",$C$22)), "", AC35)</f>
        <v>1.1100000000000001</v>
      </c>
      <c r="J39" s="109">
        <f>IF(ISNUMBER(SEARCH("Fehler",$C$22)), "", AE35)</f>
        <v>60</v>
      </c>
      <c r="K39" s="181">
        <f>IF(ISNUMBER(SEARCH("Fehler",$C$22)), "", AF35)</f>
        <v>255.3</v>
      </c>
      <c r="L39" s="181"/>
      <c r="M39" s="78"/>
      <c r="W39" s="57"/>
      <c r="Y39" s="57"/>
      <c r="Z39" s="57"/>
      <c r="AA39" s="157" t="s">
        <v>23</v>
      </c>
      <c r="AB39" s="157"/>
      <c r="AC39" s="58">
        <v>0.8</v>
      </c>
      <c r="AD39" s="58"/>
      <c r="AE39" s="58">
        <f>IF(AB9=2, 0.1, IF(AA9=1, 1, 1.5))</f>
        <v>1.5</v>
      </c>
      <c r="AF39" s="158">
        <f>$AA$26*AC39</f>
        <v>184</v>
      </c>
      <c r="AG39" s="158"/>
      <c r="AH39" s="153"/>
      <c r="AI39" s="153"/>
      <c r="AJ39" s="153"/>
      <c r="AK39" s="153"/>
    </row>
    <row r="40" spans="2:37" ht="15">
      <c r="B40" s="79"/>
      <c r="C40" s="110" t="s">
        <v>24</v>
      </c>
      <c r="D40" s="110"/>
      <c r="E40" s="106" t="s">
        <v>37</v>
      </c>
      <c r="F40" s="106"/>
      <c r="G40" s="106"/>
      <c r="H40" s="107"/>
      <c r="I40" s="108">
        <f>IF(ISNUMBER(SEARCH("Fehler",$C$22)), "", AD36)</f>
        <v>1.0900000000000001</v>
      </c>
      <c r="J40" s="111" t="str">
        <f>IF(ISNUMBER(SEARCH("Fehler",$C$22)), "", "oder 10 min Mittelwert")</f>
        <v>oder 10 min Mittelwert</v>
      </c>
      <c r="K40" s="107"/>
      <c r="L40" s="108"/>
      <c r="M40" s="78"/>
      <c r="W40" s="57"/>
      <c r="Y40" s="57"/>
      <c r="Z40" s="57"/>
      <c r="AA40" s="157"/>
      <c r="AB40" s="157"/>
      <c r="AC40" s="58"/>
      <c r="AD40" s="58">
        <v>0.85</v>
      </c>
      <c r="AE40" s="58"/>
      <c r="AF40" s="158">
        <f>$AA$26*AD40</f>
        <v>195.5</v>
      </c>
      <c r="AG40" s="158"/>
      <c r="AH40" s="153"/>
      <c r="AI40" s="153"/>
      <c r="AJ40" s="153"/>
      <c r="AK40" s="153"/>
    </row>
    <row r="41" spans="2:37" ht="15.6" customHeight="1">
      <c r="B41" s="79"/>
      <c r="C41" s="112"/>
      <c r="D41" s="112"/>
      <c r="E41" s="112"/>
      <c r="F41" s="112"/>
      <c r="G41" s="113"/>
      <c r="H41" s="10"/>
      <c r="I41" s="114"/>
      <c r="J41" s="115"/>
      <c r="K41" s="10"/>
      <c r="L41" s="114"/>
      <c r="M41" s="78"/>
      <c r="W41" s="57"/>
      <c r="Y41" s="57"/>
      <c r="Z41" s="57"/>
      <c r="AA41" s="157" t="s">
        <v>26</v>
      </c>
      <c r="AB41" s="157"/>
      <c r="AC41" s="58">
        <v>0.25</v>
      </c>
      <c r="AD41" s="58"/>
      <c r="AE41" s="58">
        <f>IF(AB9=2, "Entfällt", IF(AA9=1, 0.2, 0.5))</f>
        <v>0.5</v>
      </c>
      <c r="AF41" s="158">
        <f>$AA$26*AC41</f>
        <v>57.5</v>
      </c>
      <c r="AG41" s="158"/>
      <c r="AH41" s="153"/>
      <c r="AI41" s="153"/>
      <c r="AJ41" s="153"/>
      <c r="AK41" s="153"/>
    </row>
    <row r="42" spans="2:37" ht="15">
      <c r="B42" s="79"/>
      <c r="C42" s="116" t="s">
        <v>33</v>
      </c>
      <c r="D42" s="116"/>
      <c r="E42" s="117" t="s">
        <v>36</v>
      </c>
      <c r="F42" s="117"/>
      <c r="G42" s="117"/>
      <c r="H42" s="118"/>
      <c r="I42" s="119">
        <f>IF(ISNUMBER(SEARCH("Fehler",$C$22)), "", AC37)</f>
        <v>1.1499999999999999</v>
      </c>
      <c r="J42" s="120">
        <f>IF(ISNUMBER(SEARCH("Fehler",$C$22)), "", AE37)</f>
        <v>0.1</v>
      </c>
      <c r="K42" s="180">
        <f>IF(ISNUMBER(SEARCH("Fehler",$C$22)), "", AF37)</f>
        <v>264.5</v>
      </c>
      <c r="L42" s="180"/>
      <c r="M42" s="78"/>
      <c r="W42" s="57"/>
      <c r="Y42" s="57"/>
      <c r="Z42" s="57"/>
      <c r="AA42" s="57"/>
      <c r="AB42" s="57"/>
      <c r="AC42" s="58"/>
      <c r="AD42" s="58">
        <v>0.85</v>
      </c>
      <c r="AE42" s="58"/>
      <c r="AF42" s="158">
        <f>$AA$26*AD42</f>
        <v>195.5</v>
      </c>
      <c r="AG42" s="158"/>
      <c r="AH42" s="153"/>
      <c r="AI42" s="153"/>
      <c r="AJ42" s="153"/>
      <c r="AK42" s="153"/>
    </row>
    <row r="43" spans="2:37" ht="15">
      <c r="B43" s="79"/>
      <c r="C43" s="121" t="s">
        <v>25</v>
      </c>
      <c r="D43" s="121"/>
      <c r="E43" s="117" t="s">
        <v>37</v>
      </c>
      <c r="F43" s="117"/>
      <c r="G43" s="117"/>
      <c r="H43" s="118"/>
      <c r="I43" s="119">
        <f>IF(ISNUMBER(SEARCH("Fehler",$C$22)), "", AD38)</f>
        <v>1.0900000000000001</v>
      </c>
      <c r="J43" s="115"/>
      <c r="K43" s="104"/>
      <c r="L43" s="114"/>
      <c r="M43" s="78"/>
      <c r="W43" s="57"/>
      <c r="Y43" s="57"/>
      <c r="Z43" s="57"/>
      <c r="AA43" s="157" t="s">
        <v>27</v>
      </c>
      <c r="AB43" s="157"/>
      <c r="AC43" s="58">
        <v>51.5</v>
      </c>
      <c r="AD43" s="58"/>
      <c r="AE43" s="58">
        <v>0.1</v>
      </c>
      <c r="AF43" s="58"/>
      <c r="AG43" s="58"/>
      <c r="AH43" s="58"/>
      <c r="AI43" s="58"/>
      <c r="AJ43" s="58"/>
      <c r="AK43" s="58"/>
    </row>
    <row r="44" spans="2:37" ht="14.1" customHeight="1">
      <c r="B44" s="79"/>
      <c r="C44" s="112"/>
      <c r="D44" s="112"/>
      <c r="E44" s="112"/>
      <c r="F44" s="112"/>
      <c r="G44" s="113"/>
      <c r="H44" s="122"/>
      <c r="I44" s="119"/>
      <c r="J44" s="115"/>
      <c r="K44" s="10"/>
      <c r="L44" s="114"/>
      <c r="M44" s="78"/>
      <c r="W44" s="57"/>
      <c r="Y44" s="57"/>
      <c r="Z44" s="57"/>
      <c r="AA44" s="57"/>
      <c r="AB44" s="57"/>
      <c r="AC44" s="58"/>
      <c r="AD44" s="58">
        <v>50.1</v>
      </c>
      <c r="AE44" s="58"/>
      <c r="AF44" s="58"/>
      <c r="AG44" s="58"/>
      <c r="AH44" s="58"/>
      <c r="AI44" s="58"/>
      <c r="AJ44" s="58"/>
      <c r="AK44" s="58"/>
    </row>
    <row r="45" spans="2:37" ht="14.1" customHeight="1">
      <c r="B45" s="79"/>
      <c r="C45" s="105" t="s">
        <v>34</v>
      </c>
      <c r="D45" s="105"/>
      <c r="E45" s="106" t="s">
        <v>36</v>
      </c>
      <c r="F45" s="106"/>
      <c r="G45" s="106"/>
      <c r="H45" s="123"/>
      <c r="I45" s="108">
        <f>IF(ISNUMBER(SEARCH("Fehler",$C$22)), "", AC39)</f>
        <v>0.8</v>
      </c>
      <c r="J45" s="124">
        <f>IF(ISNUMBER(SEARCH("Fehler",$C$22)), "", AE39)</f>
        <v>1.5</v>
      </c>
      <c r="K45" s="181">
        <f>IF(ISNUMBER(SEARCH("Fehler",$C$22)), "", AF39)</f>
        <v>184</v>
      </c>
      <c r="L45" s="181"/>
      <c r="M45" s="78"/>
      <c r="W45" s="57"/>
      <c r="Y45" s="57"/>
      <c r="Z45" s="57"/>
      <c r="AA45" s="157" t="s">
        <v>28</v>
      </c>
      <c r="AB45" s="157"/>
      <c r="AC45" s="58">
        <v>47.5</v>
      </c>
      <c r="AD45" s="57"/>
      <c r="AE45" s="58">
        <v>0.1</v>
      </c>
      <c r="AF45" s="58"/>
      <c r="AG45" s="58"/>
      <c r="AH45" s="58"/>
      <c r="AI45" s="58"/>
      <c r="AJ45" s="58"/>
      <c r="AK45" s="58"/>
    </row>
    <row r="46" spans="2:37" ht="15">
      <c r="B46" s="79"/>
      <c r="C46" s="110" t="s">
        <v>23</v>
      </c>
      <c r="D46" s="110"/>
      <c r="E46" s="106" t="s">
        <v>37</v>
      </c>
      <c r="F46" s="106"/>
      <c r="G46" s="106"/>
      <c r="H46" s="123"/>
      <c r="I46" s="108">
        <f>IF(ISNUMBER(SEARCH("Fehler",$C$22)), "", AD40)</f>
        <v>0.85</v>
      </c>
      <c r="J46" s="125"/>
      <c r="K46" s="123"/>
      <c r="L46" s="108"/>
      <c r="M46" s="78"/>
      <c r="W46" s="57"/>
      <c r="Y46" s="57"/>
      <c r="Z46" s="57"/>
      <c r="AA46" s="57"/>
      <c r="AB46" s="57"/>
      <c r="AC46" s="57"/>
      <c r="AD46" s="58">
        <v>47.512999999999998</v>
      </c>
      <c r="AE46" s="58"/>
      <c r="AF46" s="58"/>
      <c r="AG46" s="58"/>
      <c r="AH46" s="58"/>
      <c r="AI46" s="58"/>
      <c r="AJ46" s="58"/>
      <c r="AK46" s="58"/>
    </row>
    <row r="47" spans="2:37" ht="15">
      <c r="B47" s="79"/>
      <c r="C47" s="112"/>
      <c r="D47" s="112"/>
      <c r="E47" s="112"/>
      <c r="F47" s="112"/>
      <c r="G47" s="113"/>
      <c r="H47" s="10"/>
      <c r="I47" s="114"/>
      <c r="J47" s="115"/>
      <c r="K47" s="10"/>
      <c r="L47" s="114"/>
      <c r="M47" s="78"/>
      <c r="W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</row>
    <row r="48" spans="2:37" ht="15">
      <c r="B48" s="79"/>
      <c r="C48" s="116" t="s">
        <v>35</v>
      </c>
      <c r="D48" s="116"/>
      <c r="E48" s="117" t="str">
        <f>IF(AB9&lt;&gt;1,"Stufe entfällt (keine LVRT-Fähigkeit)","Auslösung")</f>
        <v>Auslösung</v>
      </c>
      <c r="F48" s="117"/>
      <c r="G48" s="117"/>
      <c r="H48" s="10"/>
      <c r="I48" s="114">
        <f>IF(AB9&lt;&gt;1,"",IF(ISNUMBER(SEARCH("Fehler",$C$22)), "", AC41))</f>
        <v>0.25</v>
      </c>
      <c r="J48" s="120">
        <f>IF(AB9&lt;&gt;1,"",IF(ISNUMBER(SEARCH("Fehler",$C$22)), "", AE41))</f>
        <v>0.5</v>
      </c>
      <c r="K48" s="180">
        <f>IF(AB9&lt;&gt;1,"",IF(ISNUMBER(SEARCH("Fehler",$C$22)), "", AF41))</f>
        <v>57.5</v>
      </c>
      <c r="L48" s="180"/>
      <c r="M48" s="78"/>
      <c r="W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</row>
    <row r="49" spans="2:37" ht="15">
      <c r="B49" s="79"/>
      <c r="C49" s="121" t="s">
        <v>26</v>
      </c>
      <c r="D49" s="121"/>
      <c r="E49" s="117" t="str">
        <f>IF(AB9&lt;&gt;1,"","Wiederzuschaltbedingung")</f>
        <v>Wiederzuschaltbedingung</v>
      </c>
      <c r="F49" s="117"/>
      <c r="G49" s="117"/>
      <c r="H49" s="10"/>
      <c r="I49" s="114">
        <f>IF(AB9&lt;&gt;1,"",IF(ISNUMBER(SEARCH("Fehler",$C$22)), "", AD42))</f>
        <v>0.85</v>
      </c>
      <c r="J49" s="115"/>
      <c r="K49" s="186" t="str">
        <f>IF(ISNUMBER(SEARCH("Fehler",$C$22)), "", "Spannungswerte für Sternleiterspannung L - N")</f>
        <v>Spannungswerte für Sternleiterspannung L - N</v>
      </c>
      <c r="L49" s="186"/>
      <c r="M49" s="78"/>
      <c r="W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</row>
    <row r="50" spans="2:37" ht="15.6" customHeight="1">
      <c r="B50" s="79"/>
      <c r="C50" s="10"/>
      <c r="D50" s="10"/>
      <c r="E50" s="113"/>
      <c r="F50" s="113"/>
      <c r="G50" s="113"/>
      <c r="H50" s="10"/>
      <c r="I50" s="126"/>
      <c r="J50" s="10"/>
      <c r="K50" s="186"/>
      <c r="L50" s="186"/>
      <c r="M50" s="78"/>
      <c r="W50" s="57"/>
      <c r="Y50" s="57"/>
      <c r="Z50" s="57"/>
      <c r="AA50" s="155" t="s">
        <v>29</v>
      </c>
      <c r="AB50" s="155"/>
      <c r="AC50" s="155"/>
      <c r="AD50" s="155"/>
      <c r="AE50" s="155"/>
      <c r="AF50" s="155"/>
      <c r="AG50" s="155"/>
      <c r="AH50" s="57"/>
      <c r="AI50" s="57"/>
      <c r="AJ50" s="57"/>
      <c r="AK50" s="57"/>
    </row>
    <row r="51" spans="2:37" ht="15.6" customHeight="1">
      <c r="B51" s="79"/>
      <c r="M51" s="78"/>
      <c r="W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</row>
    <row r="52" spans="2:37" ht="20.45" customHeight="1" thickBot="1">
      <c r="B52" s="79"/>
      <c r="C52" s="135" t="s">
        <v>43</v>
      </c>
      <c r="D52" s="135"/>
      <c r="E52" s="135"/>
      <c r="F52" s="135"/>
      <c r="G52" s="135"/>
      <c r="H52" s="135"/>
      <c r="I52" s="135"/>
      <c r="J52" s="135"/>
      <c r="K52" s="135"/>
      <c r="L52" s="135"/>
      <c r="M52" s="78"/>
      <c r="W52" s="57"/>
      <c r="Y52" s="57"/>
      <c r="Z52" s="57" t="s">
        <v>50</v>
      </c>
      <c r="AA52" s="57" t="str">
        <f>_xlfn.CONCAT(IF(AA9&lt;&gt;3, IF(AB9=1, "Gewählter LVRT-fähiger ", "Gewählter NICHT LVRT-fähiger "), IF(AB9=1, "Gewählte LVRT-fähige ", "Gewählte NICHT LVRT-fähige ")), IF(AA9&lt;&gt;3, _xlfn.CONCAT(AB52, "-Generator"), _xlfn.CONCAT(AB52, "-Anlage")), IF(AB9=2, " (ACHTUNG: LVRT-Fähigkeit muss bei Anlagen ab Inbetriebnahmedatum 01.01.2021 ausgeführt sein!)",""), ". ", "Die Werte beziehen sich auf die Messspannung von 230V.")</f>
        <v>Gewählter LVRT-fähiger Asynchron-Generator. Die Werte beziehen sich auf die Messspannung von 230V.</v>
      </c>
      <c r="AB52" s="58" t="str" cm="1">
        <f t="array" ref="AB52">_xlfn.SWITCH(AA9, 1, AA10, 2, AA11, 3, AA12)</f>
        <v>Asynchron</v>
      </c>
      <c r="AC52" s="58" t="str">
        <f>IF(IFERROR(AA52, 1)="", "Fehler: Berechnung versagt", IF(AA9="", "Fehler: Bitte Generatortype wählen", IF(AB9="", "Fehler: Bitte LVRT-Fähigkeit wählen", IF(AB9=2,"ACHTUNG! LVRT-Fähigkeit wurde auf NEIN gestellt!",  IF(OR(C15="", E15="", G15=""), _xlfn.CONCAT("Info: Sie können Ihrem Dokument noch optional ", IF(C15="","'Anlage' ",""), IF(E15="","'Ausführung' ",""), IF(G15="","'Notizen' ",""), "als Information hinzufügen"), "Alles in Ordnung")))))</f>
        <v>Alles in Ordnung</v>
      </c>
      <c r="AD52" s="58"/>
      <c r="AE52" s="57"/>
      <c r="AF52" s="57"/>
      <c r="AG52" s="57"/>
      <c r="AH52" s="57"/>
      <c r="AI52" s="57"/>
      <c r="AJ52" s="57"/>
      <c r="AK52" s="57"/>
    </row>
    <row r="53" spans="2:37" ht="15">
      <c r="B53" s="79"/>
      <c r="K53" s="10"/>
      <c r="L53" s="10"/>
      <c r="M53" s="78"/>
      <c r="W53" s="57"/>
      <c r="Y53" s="57"/>
      <c r="Z53" s="57"/>
      <c r="AA53" s="57"/>
      <c r="AB53" s="58"/>
      <c r="AC53" s="58"/>
      <c r="AD53" s="58"/>
      <c r="AE53" s="57"/>
      <c r="AF53" s="57"/>
      <c r="AG53" s="57"/>
      <c r="AH53" s="57"/>
      <c r="AI53" s="57"/>
      <c r="AJ53" s="57"/>
      <c r="AK53" s="57"/>
    </row>
    <row r="54" spans="2:37" ht="15.75">
      <c r="B54" s="79"/>
      <c r="C54" s="8" t="s">
        <v>16</v>
      </c>
      <c r="D54" s="8"/>
      <c r="E54" s="188" t="s">
        <v>31</v>
      </c>
      <c r="F54" s="188"/>
      <c r="G54" s="188"/>
      <c r="H54" s="8"/>
      <c r="I54" s="8" t="s">
        <v>41</v>
      </c>
      <c r="J54" s="8" t="s">
        <v>66</v>
      </c>
      <c r="K54" s="10"/>
      <c r="L54" s="10"/>
      <c r="M54" s="78"/>
      <c r="W54" s="57"/>
      <c r="Y54" s="57"/>
      <c r="Z54" s="57"/>
      <c r="AA54" s="11" t="s">
        <v>14</v>
      </c>
      <c r="AB54" s="62" t="s">
        <v>13</v>
      </c>
      <c r="AC54" s="62" t="s">
        <v>15</v>
      </c>
      <c r="AD54" s="62"/>
      <c r="AE54" s="57"/>
      <c r="AF54" s="57"/>
      <c r="AG54" s="57"/>
      <c r="AH54" s="57"/>
      <c r="AI54" s="57"/>
      <c r="AJ54" s="57"/>
      <c r="AK54" s="57"/>
    </row>
    <row r="55" spans="2:37" ht="15.6" customHeight="1">
      <c r="B55" s="79"/>
      <c r="C55" s="9"/>
      <c r="D55" s="104"/>
      <c r="E55" s="104"/>
      <c r="F55" s="104"/>
      <c r="G55" s="104"/>
      <c r="H55" s="104"/>
      <c r="I55" s="104"/>
      <c r="J55" s="104"/>
      <c r="K55" s="10"/>
      <c r="L55" s="10"/>
      <c r="M55" s="78"/>
      <c r="W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</row>
    <row r="56" spans="2:37" ht="15.6" customHeight="1">
      <c r="B56" s="79"/>
      <c r="C56" s="105" t="s">
        <v>38</v>
      </c>
      <c r="D56" s="105"/>
      <c r="E56" s="106" t="s">
        <v>36</v>
      </c>
      <c r="F56" s="106"/>
      <c r="G56" s="106"/>
      <c r="H56" s="107"/>
      <c r="I56" s="127">
        <f>IF(ISNUMBER(SEARCH("Fehler",$C$22)), "", AC43)</f>
        <v>51.5</v>
      </c>
      <c r="J56" s="109">
        <f>IF(ISNUMBER(SEARCH("Fehler",$C$22)), "", AE43)</f>
        <v>0.1</v>
      </c>
      <c r="K56" s="10"/>
      <c r="L56" s="10"/>
      <c r="M56" s="78"/>
      <c r="W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</row>
    <row r="57" spans="2:37" ht="20.100000000000001" customHeight="1">
      <c r="B57" s="79"/>
      <c r="C57" s="110" t="s">
        <v>27</v>
      </c>
      <c r="D57" s="110"/>
      <c r="E57" s="106" t="s">
        <v>37</v>
      </c>
      <c r="F57" s="106"/>
      <c r="G57" s="106"/>
      <c r="H57" s="107"/>
      <c r="I57" s="127" t="str">
        <f>IF(ISNUMBER(SEARCH("Fehler",$C$22)), "", _xlfn.CONCAT(AD44, " Hz (Standard)"))</f>
        <v>50,1 Hz (Standard)</v>
      </c>
      <c r="J57" s="128"/>
      <c r="K57" s="10"/>
      <c r="L57" s="10"/>
      <c r="M57" s="78"/>
      <c r="W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</row>
    <row r="58" spans="2:37" ht="15.6" customHeight="1">
      <c r="B58" s="79"/>
      <c r="C58" s="112"/>
      <c r="D58" s="112"/>
      <c r="E58" s="112"/>
      <c r="F58" s="112"/>
      <c r="G58" s="113"/>
      <c r="H58" s="10"/>
      <c r="I58" s="129"/>
      <c r="J58" s="115"/>
      <c r="K58" s="10"/>
      <c r="L58" s="10"/>
      <c r="M58" s="78"/>
      <c r="W58" s="49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</row>
    <row r="59" spans="2:37" ht="15.6" customHeight="1">
      <c r="B59" s="79"/>
      <c r="C59" s="116" t="s">
        <v>39</v>
      </c>
      <c r="D59" s="116"/>
      <c r="E59" s="117" t="s">
        <v>36</v>
      </c>
      <c r="F59" s="117"/>
      <c r="G59" s="117"/>
      <c r="H59" s="104"/>
      <c r="I59" s="130">
        <f>IF(ISNUMBER(SEARCH("Fehler",$C$22)), "", AC45)</f>
        <v>47.5</v>
      </c>
      <c r="J59" s="120">
        <f>IF(ISNUMBER(SEARCH("Fehler",$C$22)), "", AE45)</f>
        <v>0.1</v>
      </c>
      <c r="K59" s="10"/>
      <c r="L59" s="10"/>
      <c r="M59" s="78"/>
      <c r="W59" s="49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</row>
    <row r="60" spans="2:37" ht="15.6" customHeight="1">
      <c r="B60" s="79"/>
      <c r="C60" s="121" t="s">
        <v>28</v>
      </c>
      <c r="D60" s="121"/>
      <c r="E60" s="117" t="s">
        <v>37</v>
      </c>
      <c r="F60" s="117"/>
      <c r="G60" s="117"/>
      <c r="H60" s="104"/>
      <c r="I60" s="130" t="str">
        <f>IF(ISNUMBER(SEARCH("Fehler",$C$22)), "",  _xlfn.CONCAT(AD46, " Hz (Standard)"))</f>
        <v>47,513 Hz (Standard)</v>
      </c>
      <c r="J60" s="115"/>
      <c r="K60" s="10"/>
      <c r="L60" s="10"/>
      <c r="M60" s="78"/>
      <c r="W60" s="49"/>
      <c r="Y60" s="57"/>
      <c r="Z60" s="57"/>
      <c r="AA60" s="138"/>
      <c r="AB60" s="57"/>
      <c r="AC60" s="57"/>
      <c r="AD60" s="57"/>
      <c r="AE60" s="57"/>
      <c r="AF60" s="57"/>
      <c r="AG60" s="57"/>
      <c r="AH60" s="57"/>
      <c r="AI60" s="57"/>
      <c r="AJ60" s="57"/>
      <c r="AK60" s="57"/>
    </row>
    <row r="61" spans="2:37" ht="20.100000000000001" customHeight="1">
      <c r="B61" s="79"/>
      <c r="M61" s="78"/>
      <c r="W61" s="49"/>
      <c r="Y61" s="57"/>
      <c r="Z61" s="57"/>
      <c r="AA61" s="138"/>
      <c r="AB61" s="57"/>
      <c r="AC61" s="57"/>
      <c r="AD61" s="57"/>
      <c r="AE61" s="57"/>
      <c r="AF61" s="57"/>
      <c r="AG61" s="57"/>
      <c r="AH61" s="57"/>
      <c r="AI61" s="57"/>
      <c r="AJ61" s="57"/>
      <c r="AK61" s="57"/>
    </row>
    <row r="62" spans="2:37" ht="21" thickBot="1">
      <c r="B62" s="79"/>
      <c r="C62" s="183" t="s">
        <v>40</v>
      </c>
      <c r="D62" s="183"/>
      <c r="E62" s="183"/>
      <c r="F62" s="183"/>
      <c r="G62" s="183"/>
      <c r="H62" s="183"/>
      <c r="I62" s="183"/>
      <c r="J62" s="183"/>
      <c r="K62" s="183"/>
      <c r="L62" s="183"/>
      <c r="M62" s="78"/>
      <c r="W62" s="49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</row>
    <row r="63" spans="2:37" ht="15">
      <c r="B63" s="79"/>
      <c r="D63" s="131"/>
      <c r="E63" s="131"/>
      <c r="F63" s="131"/>
      <c r="G63" s="131"/>
      <c r="H63" s="131"/>
      <c r="I63" s="131"/>
      <c r="J63" s="131"/>
      <c r="K63" s="131"/>
      <c r="L63" s="131"/>
      <c r="M63" s="78"/>
      <c r="W63" s="49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</row>
    <row r="64" spans="2:37">
      <c r="B64" s="79"/>
      <c r="C64" s="184" t="str">
        <f>IF(G15&lt;&gt;"", G15, "keine")</f>
        <v xml:space="preserve"> </v>
      </c>
      <c r="D64" s="184"/>
      <c r="E64" s="184"/>
      <c r="F64" s="184"/>
      <c r="G64" s="184"/>
      <c r="H64" s="184"/>
      <c r="I64" s="184"/>
      <c r="J64" s="184"/>
      <c r="K64" s="184"/>
      <c r="L64" s="184"/>
      <c r="M64" s="78"/>
      <c r="W64" s="49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</row>
    <row r="65" spans="2:38">
      <c r="B65" s="79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78"/>
      <c r="W65" s="49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</row>
    <row r="66" spans="2:38">
      <c r="B66" s="79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78"/>
      <c r="W66" s="49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</row>
    <row r="67" spans="2:38">
      <c r="B67" s="79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78"/>
      <c r="W67" s="49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</row>
    <row r="68" spans="2:38">
      <c r="B68" s="79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78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</row>
    <row r="69" spans="2:38">
      <c r="B69" s="79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78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</row>
    <row r="70" spans="2:38" ht="15.6" customHeight="1">
      <c r="B70" s="79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78"/>
    </row>
    <row r="71" spans="2:38" ht="15.6" customHeight="1">
      <c r="B71" s="79"/>
      <c r="M71" s="78"/>
    </row>
    <row r="72" spans="2:38" ht="15.6" customHeight="1">
      <c r="B72" s="79"/>
      <c r="M72" s="78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</row>
    <row r="73" spans="2:38" ht="15.6" customHeight="1">
      <c r="B73" s="79"/>
      <c r="M73" s="78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</row>
    <row r="74" spans="2:38" ht="15.6" customHeight="1">
      <c r="B74" s="79"/>
      <c r="C74" s="10"/>
      <c r="D74" s="10"/>
      <c r="E74" s="10"/>
      <c r="F74" s="10"/>
      <c r="G74" s="10"/>
      <c r="H74" s="10"/>
      <c r="I74" s="10"/>
      <c r="J74" s="10"/>
      <c r="M74" s="78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</row>
    <row r="75" spans="2:38" ht="15.6" customHeight="1">
      <c r="B75" s="79"/>
      <c r="M75" s="78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</row>
    <row r="76" spans="2:38" ht="20.45" customHeight="1">
      <c r="B76" s="79"/>
      <c r="M76" s="78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</row>
    <row r="77" spans="2:38" ht="15.6" customHeight="1">
      <c r="B77" s="79"/>
      <c r="M77" s="78"/>
    </row>
    <row r="78" spans="2:38" ht="15.6" customHeight="1">
      <c r="B78" s="79"/>
      <c r="M78" s="78"/>
    </row>
    <row r="79" spans="2:38" ht="15.6" customHeight="1">
      <c r="B79" s="79"/>
      <c r="M79" s="78"/>
    </row>
    <row r="80" spans="2:38" ht="15.6" customHeight="1">
      <c r="B80" s="79"/>
      <c r="M80" s="78"/>
    </row>
    <row r="81" spans="2:13" ht="15.6" customHeight="1">
      <c r="B81" s="79"/>
      <c r="M81" s="78"/>
    </row>
    <row r="82" spans="2:13" ht="15.6" customHeight="1">
      <c r="B82" s="79"/>
      <c r="M82" s="78"/>
    </row>
    <row r="83" spans="2:13" ht="15.6" customHeight="1">
      <c r="B83" s="79"/>
      <c r="M83" s="78"/>
    </row>
    <row r="84" spans="2:13" ht="15.95" customHeight="1" thickBot="1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7"/>
    </row>
    <row r="85" spans="2:13" ht="15">
      <c r="C85" s="98"/>
      <c r="D85" s="98"/>
      <c r="E85" s="98"/>
      <c r="F85" s="98"/>
      <c r="G85" s="98"/>
      <c r="H85" s="98"/>
      <c r="I85" s="98"/>
      <c r="J85" s="98"/>
      <c r="K85" s="98"/>
      <c r="L85" s="98"/>
    </row>
    <row r="86" spans="2:13" ht="15">
      <c r="C86" s="10"/>
      <c r="D86" s="10"/>
      <c r="E86" s="10"/>
      <c r="F86" s="10"/>
      <c r="G86" s="10"/>
      <c r="H86" s="10"/>
      <c r="I86" s="10"/>
      <c r="J86" s="10"/>
      <c r="K86" s="10"/>
      <c r="L86" s="10"/>
    </row>
  </sheetData>
  <sheetProtection algorithmName="SHA-512" hashValue="oGOEGp/sl1ZkLiQXh2148uxuqM/tXyBpW2rYpCJZxuvnNBDJ6Yle4y5AbnudOU73/jx+vYp6O1b26cc/3oPNdA==" saltValue="wPcS/t2YCLUzk7cWzIf45w==" spinCount="100000" sheet="1" objects="1" scenarios="1" selectLockedCells="1"/>
  <protectedRanges>
    <protectedRange sqref="L10 C15 E15 G15" name="Bereich1"/>
  </protectedRanges>
  <mergeCells count="72">
    <mergeCell ref="C62:L62"/>
    <mergeCell ref="C64:L70"/>
    <mergeCell ref="E33:J33"/>
    <mergeCell ref="K42:L42"/>
    <mergeCell ref="K49:L50"/>
    <mergeCell ref="E37:G37"/>
    <mergeCell ref="K37:L37"/>
    <mergeCell ref="K39:L39"/>
    <mergeCell ref="E54:G54"/>
    <mergeCell ref="E32:J32"/>
    <mergeCell ref="K48:L48"/>
    <mergeCell ref="K45:L45"/>
    <mergeCell ref="AA50:AG50"/>
    <mergeCell ref="AA24:AG24"/>
    <mergeCell ref="B25:E25"/>
    <mergeCell ref="K25:L25"/>
    <mergeCell ref="AA41:AB41"/>
    <mergeCell ref="AA43:AB43"/>
    <mergeCell ref="AA45:AB45"/>
    <mergeCell ref="AF36:AG36"/>
    <mergeCell ref="AF37:AG37"/>
    <mergeCell ref="AF38:AG38"/>
    <mergeCell ref="AF40:AG40"/>
    <mergeCell ref="AF41:AG41"/>
    <mergeCell ref="AF42:AG42"/>
    <mergeCell ref="A1:XFD1"/>
    <mergeCell ref="AA7:AG7"/>
    <mergeCell ref="B6:D6"/>
    <mergeCell ref="A2:XFD2"/>
    <mergeCell ref="B20:E20"/>
    <mergeCell ref="AD9:AG9"/>
    <mergeCell ref="G15:L17"/>
    <mergeCell ref="C15:C17"/>
    <mergeCell ref="E15:E17"/>
    <mergeCell ref="C10:C11"/>
    <mergeCell ref="AD21:AH21"/>
    <mergeCell ref="AF33:AG33"/>
    <mergeCell ref="AH33:AI33"/>
    <mergeCell ref="AC27:AC28"/>
    <mergeCell ref="AB27:AB28"/>
    <mergeCell ref="AA40:AB40"/>
    <mergeCell ref="AH36:AI36"/>
    <mergeCell ref="AH37:AI37"/>
    <mergeCell ref="AH38:AI38"/>
    <mergeCell ref="AH39:AI39"/>
    <mergeCell ref="AH40:AI40"/>
    <mergeCell ref="AF39:AG39"/>
    <mergeCell ref="AA36:AB36"/>
    <mergeCell ref="AA37:AB37"/>
    <mergeCell ref="AA38:AB38"/>
    <mergeCell ref="AA39:AB39"/>
    <mergeCell ref="AH41:AI41"/>
    <mergeCell ref="AH42:AI42"/>
    <mergeCell ref="AJ42:AK42"/>
    <mergeCell ref="AJ41:AK41"/>
    <mergeCell ref="AJ40:AK40"/>
    <mergeCell ref="C22:L22"/>
    <mergeCell ref="C29:L30"/>
    <mergeCell ref="G8:L9"/>
    <mergeCell ref="G10:L11"/>
    <mergeCell ref="AJ39:AK39"/>
    <mergeCell ref="AJ38:AK38"/>
    <mergeCell ref="AJ37:AK37"/>
    <mergeCell ref="AJ36:AK36"/>
    <mergeCell ref="AJ35:AK35"/>
    <mergeCell ref="AJ33:AK33"/>
    <mergeCell ref="AA31:AK31"/>
    <mergeCell ref="AA33:AB33"/>
    <mergeCell ref="AA34:AB34"/>
    <mergeCell ref="AA35:AB35"/>
    <mergeCell ref="AH35:AI35"/>
    <mergeCell ref="AF35:AG35"/>
  </mergeCells>
  <conditionalFormatting sqref="C22">
    <cfRule type="containsText" dxfId="8" priority="6" operator="containsText" text="Info">
      <formula>NOT(ISERROR(SEARCH("Info",C22)))</formula>
    </cfRule>
    <cfRule type="containsText" dxfId="7" priority="7" operator="containsText" text="Fehler">
      <formula>NOT(ISERROR(SEARCH("Fehler",C22)))</formula>
    </cfRule>
    <cfRule type="containsText" dxfId="6" priority="9" operator="containsText" text="Alles in Ordnung">
      <formula>NOT(ISERROR(SEARCH("Alles in Ordnung",C22)))</formula>
    </cfRule>
  </conditionalFormatting>
  <conditionalFormatting sqref="C29">
    <cfRule type="containsText" dxfId="5" priority="5" operator="containsText" text="Info; Alles in Ordnung">
      <formula>NOT(ISERROR(SEARCH("Info; Alles in Ordnung",C29)))</formula>
    </cfRule>
  </conditionalFormatting>
  <conditionalFormatting sqref="D63:J63 C64">
    <cfRule type="containsText" dxfId="4" priority="1" operator="containsText" text="keine">
      <formula>NOT(ISERROR(SEARCH("keine",C63)))</formula>
    </cfRule>
  </conditionalFormatting>
  <conditionalFormatting sqref="E32:J33">
    <cfRule type="containsText" dxfId="3" priority="2" operator="containsText" text="nicht spezifiziert">
      <formula>NOT(ISERROR(SEARCH("nicht spezifiziert",E32)))</formula>
    </cfRule>
  </conditionalFormatting>
  <dataValidations disablePrompts="1" count="1">
    <dataValidation type="list" allowBlank="1" showInputMessage="1" showErrorMessage="1" sqref="C10:C11" xr:uid="{188C416B-34C5-4DA3-BA0A-1285EC8868B5}">
      <formula1>$AA$10:$AA$12</formula1>
    </dataValidation>
  </dataValidations>
  <pageMargins left="0.51181102362204722" right="0.70866141732283472" top="1.7322834645669292" bottom="0.74803149606299213" header="0.70866141732283472" footer="0.9055118110236221"/>
  <pageSetup paperSize="9" scale="70" fitToWidth="0" fitToHeight="0" orientation="portrait" r:id="rId1"/>
  <headerFooter>
    <oddHeader xml:space="preserve">&amp;L&amp;18&amp;K183A68    &amp;D &amp;T&amp;"Arial,Fett" 
    Einstellblatt Entkupplungsschutzeinrichtung 
    Niederspannung   
    &amp;R&amp;G              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locked="0" defaultSize="0" autoLine="0" autoPict="0" altText="Bitte auswählen">
                <anchor moveWithCells="1">
                  <from>
                    <xdr:col>2</xdr:col>
                    <xdr:colOff>19050</xdr:colOff>
                    <xdr:row>9</xdr:row>
                    <xdr:rowOff>9525</xdr:rowOff>
                  </from>
                  <to>
                    <xdr:col>2</xdr:col>
                    <xdr:colOff>1171575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Drop Down 2">
              <controlPr locked="0" defaultSize="0" autoLine="0" autoPict="0" altText="Ja, standardmäßig">
                <anchor moveWithCells="1">
                  <from>
                    <xdr:col>4</xdr:col>
                    <xdr:colOff>9525</xdr:colOff>
                    <xdr:row>9</xdr:row>
                    <xdr:rowOff>9525</xdr:rowOff>
                  </from>
                  <to>
                    <xdr:col>4</xdr:col>
                    <xdr:colOff>1171575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B93B-F054-4CE5-A7BF-0B62850CEF3B}">
  <sheetPr codeName="Tabelle3"/>
  <dimension ref="B2:W72"/>
  <sheetViews>
    <sheetView showGridLines="0" workbookViewId="0">
      <selection activeCell="D42" sqref="D42"/>
    </sheetView>
  </sheetViews>
  <sheetFormatPr baseColWidth="10" defaultColWidth="10.625" defaultRowHeight="14.25"/>
  <cols>
    <col min="1" max="1" width="10.625" style="1"/>
    <col min="2" max="2" width="3.625" style="1" customWidth="1"/>
    <col min="3" max="4" width="10.625" style="1"/>
    <col min="5" max="5" width="14.75" style="1" bestFit="1" customWidth="1"/>
    <col min="6" max="7" width="10.625" style="1" customWidth="1"/>
    <col min="8" max="8" width="10.625" style="1"/>
    <col min="9" max="9" width="20.625" style="1" customWidth="1"/>
    <col min="10" max="16384" width="10.625" style="1"/>
  </cols>
  <sheetData>
    <row r="2" spans="2: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5.75" thickBot="1">
      <c r="B3" s="2"/>
      <c r="C3" s="203" t="s">
        <v>51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"/>
      <c r="O3" s="2"/>
    </row>
    <row r="4" spans="2:15">
      <c r="C4" s="4"/>
      <c r="D4" s="4"/>
      <c r="E4" s="4"/>
      <c r="F4" s="12"/>
      <c r="G4" s="4"/>
      <c r="H4" s="4"/>
      <c r="I4" s="4"/>
      <c r="J4" s="4"/>
      <c r="K4" s="4"/>
      <c r="L4" s="4"/>
      <c r="M4" s="4"/>
    </row>
    <row r="5" spans="2:15">
      <c r="C5" s="13">
        <f>'Einstellblatt Einspeiseanlage'!AA9</f>
        <v>2</v>
      </c>
      <c r="D5" s="13">
        <f>'Einstellblatt Einspeiseanlage'!AB9</f>
        <v>1</v>
      </c>
      <c r="E5" s="13"/>
      <c r="F5" s="212"/>
      <c r="G5" s="212"/>
      <c r="H5" s="212"/>
      <c r="I5" s="212"/>
      <c r="J5" s="14"/>
      <c r="K5" s="14"/>
      <c r="L5" s="14"/>
      <c r="M5" s="14"/>
    </row>
    <row r="6" spans="2:15">
      <c r="C6" s="15" t="s">
        <v>4</v>
      </c>
      <c r="D6" s="15" t="s">
        <v>7</v>
      </c>
      <c r="E6" s="15"/>
      <c r="F6" s="16"/>
      <c r="G6" s="16"/>
      <c r="H6" s="16"/>
      <c r="I6" s="16"/>
      <c r="J6" s="17"/>
      <c r="K6" s="16"/>
      <c r="L6" s="16"/>
      <c r="M6" s="16"/>
    </row>
    <row r="7" spans="2:15">
      <c r="C7" s="15" t="s">
        <v>3</v>
      </c>
      <c r="D7" s="15" t="s">
        <v>6</v>
      </c>
      <c r="E7" s="15"/>
      <c r="F7" s="16"/>
      <c r="G7" s="16"/>
      <c r="H7" s="16"/>
      <c r="I7" s="16"/>
      <c r="J7" s="17"/>
      <c r="K7" s="16"/>
      <c r="L7" s="16"/>
      <c r="M7" s="16"/>
    </row>
    <row r="8" spans="2:15">
      <c r="C8" s="15" t="s">
        <v>2</v>
      </c>
      <c r="D8" s="16"/>
      <c r="E8" s="16"/>
      <c r="F8" s="16"/>
      <c r="G8" s="16"/>
      <c r="H8" s="16"/>
      <c r="I8" s="16"/>
      <c r="J8" s="17"/>
      <c r="K8" s="16"/>
      <c r="L8" s="16"/>
      <c r="M8" s="16"/>
    </row>
    <row r="9" spans="2:15">
      <c r="C9" s="18"/>
      <c r="D9" s="18"/>
      <c r="E9" s="18"/>
      <c r="F9" s="19"/>
      <c r="G9" s="19"/>
      <c r="H9" s="19"/>
      <c r="I9" s="19"/>
      <c r="J9" s="20"/>
      <c r="K9" s="19"/>
      <c r="L9" s="19"/>
      <c r="M9" s="19"/>
    </row>
    <row r="10" spans="2:15">
      <c r="B10" s="3"/>
      <c r="C10" s="21"/>
      <c r="D10" s="21"/>
      <c r="E10" s="21"/>
      <c r="F10" s="21"/>
      <c r="G10" s="21"/>
      <c r="H10" s="21"/>
      <c r="I10" s="21"/>
      <c r="J10" s="22"/>
      <c r="K10" s="23"/>
      <c r="L10" s="23"/>
      <c r="M10" s="23"/>
      <c r="N10" s="3"/>
      <c r="O10" s="3"/>
    </row>
    <row r="11" spans="2:15" ht="15">
      <c r="C11" s="21"/>
      <c r="D11" s="21"/>
      <c r="E11" s="21"/>
      <c r="F11" s="21"/>
      <c r="G11" s="21"/>
      <c r="H11" s="21"/>
      <c r="I11" s="21"/>
      <c r="J11" s="22"/>
      <c r="K11" s="24"/>
      <c r="L11" s="24"/>
      <c r="M11" s="25"/>
    </row>
    <row r="12" spans="2:15">
      <c r="C12" s="21"/>
      <c r="D12" s="21"/>
      <c r="E12" s="21"/>
      <c r="F12" s="21"/>
      <c r="G12" s="21"/>
      <c r="H12" s="21"/>
      <c r="I12" s="21"/>
      <c r="J12" s="22"/>
      <c r="K12" s="21"/>
      <c r="L12" s="21"/>
      <c r="M12" s="21"/>
    </row>
    <row r="13" spans="2:15">
      <c r="C13" s="21"/>
      <c r="D13" s="21"/>
      <c r="E13" s="21"/>
      <c r="F13" s="21"/>
      <c r="G13" s="21"/>
      <c r="H13" s="21"/>
      <c r="I13" s="21"/>
      <c r="J13" s="22"/>
      <c r="K13" s="21"/>
      <c r="L13" s="21"/>
      <c r="M13" s="21"/>
    </row>
    <row r="14" spans="2:15">
      <c r="C14" s="21"/>
      <c r="D14" s="21"/>
      <c r="E14" s="21"/>
      <c r="F14" s="21"/>
      <c r="G14" s="21"/>
      <c r="H14" s="21"/>
      <c r="I14" s="21"/>
      <c r="J14" s="22"/>
      <c r="K14" s="21"/>
      <c r="L14" s="21"/>
      <c r="M14" s="21"/>
    </row>
    <row r="15" spans="2:15">
      <c r="C15" s="21"/>
      <c r="D15" s="21"/>
      <c r="E15" s="21"/>
      <c r="F15" s="21"/>
      <c r="G15" s="21"/>
      <c r="H15" s="21"/>
      <c r="I15" s="21"/>
      <c r="J15" s="22"/>
      <c r="K15" s="21"/>
      <c r="L15" s="21"/>
      <c r="M15" s="21"/>
    </row>
    <row r="16" spans="2:15">
      <c r="C16" s="19"/>
      <c r="D16" s="19"/>
      <c r="E16" s="19"/>
    </row>
    <row r="17" spans="3:13" ht="15">
      <c r="C17" s="26" t="str" cm="1">
        <f t="array" ref="C17">IF(C5=0,"Fehler",INDEX(C6:C9,C5))</f>
        <v>Synchron</v>
      </c>
      <c r="D17" s="26" t="str" cm="1">
        <f t="array" ref="D17">IF(C5=0,"Fehler",INDEX(D6:D7,D5))</f>
        <v>ja</v>
      </c>
      <c r="E17" s="26"/>
      <c r="F17" s="213"/>
      <c r="G17" s="213"/>
      <c r="H17" s="213"/>
      <c r="I17" s="213"/>
      <c r="J17" s="56"/>
      <c r="K17" s="27"/>
      <c r="L17" s="27"/>
      <c r="M17" s="27"/>
    </row>
    <row r="18" spans="3:13">
      <c r="F18" s="28"/>
    </row>
    <row r="19" spans="3:13">
      <c r="F19" s="28"/>
    </row>
    <row r="20" spans="3:13" ht="15.75" thickBot="1">
      <c r="C20" s="203" t="s">
        <v>52</v>
      </c>
      <c r="D20" s="203"/>
      <c r="E20" s="203"/>
      <c r="F20" s="203"/>
      <c r="G20" s="203"/>
      <c r="H20" s="203"/>
      <c r="I20" s="203"/>
      <c r="J20" s="203"/>
      <c r="K20" s="203"/>
      <c r="L20" s="203"/>
      <c r="M20" s="203"/>
    </row>
    <row r="21" spans="3:13">
      <c r="H21" s="29"/>
      <c r="I21" s="29"/>
    </row>
    <row r="22" spans="3:13" ht="15">
      <c r="C22" s="30">
        <v>230</v>
      </c>
      <c r="D22" s="30"/>
      <c r="E22" s="31"/>
      <c r="F22" s="31"/>
      <c r="G22" s="32"/>
      <c r="H22" s="33"/>
      <c r="I22" s="33"/>
      <c r="J22" s="34"/>
      <c r="K22" s="34"/>
      <c r="L22" s="34"/>
      <c r="M22" s="34"/>
    </row>
    <row r="23" spans="3:13" ht="16.5">
      <c r="C23" s="35" t="s">
        <v>18</v>
      </c>
      <c r="D23" s="35"/>
      <c r="E23" s="206"/>
      <c r="F23" s="206"/>
      <c r="G23" s="35"/>
      <c r="H23" s="16"/>
      <c r="I23" s="16"/>
      <c r="J23" s="16"/>
      <c r="K23" s="16"/>
      <c r="L23" s="16"/>
      <c r="M23" s="16"/>
    </row>
    <row r="24" spans="3:13">
      <c r="C24" s="36"/>
      <c r="D24" s="36"/>
      <c r="E24" s="207"/>
      <c r="F24" s="207"/>
      <c r="G24" s="21"/>
      <c r="H24" s="21"/>
      <c r="I24" s="21"/>
      <c r="J24" s="21"/>
      <c r="K24" s="21"/>
      <c r="L24" s="21"/>
      <c r="M24" s="21"/>
    </row>
    <row r="25" spans="3:13">
      <c r="C25" s="3"/>
      <c r="D25" s="3"/>
      <c r="E25" s="3"/>
      <c r="F25" s="3"/>
      <c r="G25" s="3"/>
      <c r="H25" s="3"/>
      <c r="I25" s="3"/>
    </row>
    <row r="26" spans="3:13" ht="15">
      <c r="D26" s="37"/>
      <c r="E26" s="37"/>
      <c r="F26" s="37"/>
      <c r="G26" s="37"/>
      <c r="H26" s="37"/>
      <c r="I26" s="37"/>
    </row>
    <row r="27" spans="3:13" ht="15.75" thickBot="1">
      <c r="C27" s="208" t="s">
        <v>19</v>
      </c>
      <c r="D27" s="208"/>
      <c r="E27" s="208"/>
      <c r="F27" s="208"/>
      <c r="G27" s="208"/>
      <c r="H27" s="208"/>
      <c r="I27" s="208"/>
      <c r="J27" s="208"/>
      <c r="K27" s="208"/>
      <c r="L27" s="208"/>
      <c r="M27" s="208"/>
    </row>
    <row r="28" spans="3:13">
      <c r="F28" s="209" t="s">
        <v>46</v>
      </c>
    </row>
    <row r="29" spans="3:13" ht="14.1" customHeight="1">
      <c r="C29" s="214" t="s">
        <v>22</v>
      </c>
      <c r="D29" s="214"/>
      <c r="E29" s="38" t="s">
        <v>45</v>
      </c>
      <c r="F29" s="193"/>
      <c r="G29" s="38" t="s">
        <v>30</v>
      </c>
      <c r="H29" s="215" t="s">
        <v>62</v>
      </c>
      <c r="I29" s="215"/>
      <c r="J29" s="193"/>
      <c r="K29" s="193"/>
      <c r="L29" s="193"/>
      <c r="M29" s="193"/>
    </row>
    <row r="30" spans="3:13" ht="15">
      <c r="C30" s="191"/>
      <c r="D30" s="191"/>
      <c r="F30" s="210"/>
      <c r="J30" s="69"/>
    </row>
    <row r="31" spans="3:13">
      <c r="C31" s="200" t="s">
        <v>24</v>
      </c>
      <c r="D31" s="200"/>
      <c r="E31" s="39">
        <v>1.07</v>
      </c>
      <c r="F31" s="39"/>
      <c r="G31" s="204">
        <v>60</v>
      </c>
      <c r="H31" s="201">
        <f>IF(C22="Fehler", "Fehler", $C$22*E31)</f>
        <v>246.10000000000002</v>
      </c>
      <c r="I31" s="201"/>
      <c r="J31" s="202"/>
      <c r="K31" s="202"/>
      <c r="L31" s="202"/>
      <c r="M31" s="202"/>
    </row>
    <row r="32" spans="3:13">
      <c r="C32" s="194"/>
      <c r="D32" s="194"/>
      <c r="E32" s="41"/>
      <c r="F32" s="40">
        <v>1.06</v>
      </c>
      <c r="G32" s="205"/>
      <c r="H32" s="195">
        <f>IF(C22="Fehler", "Fehler", $C$22*F32)</f>
        <v>243.8</v>
      </c>
      <c r="I32" s="195"/>
      <c r="J32" s="196"/>
      <c r="K32" s="196"/>
      <c r="L32" s="196"/>
      <c r="M32" s="196"/>
    </row>
    <row r="33" spans="3:22">
      <c r="C33" s="211" t="s">
        <v>25</v>
      </c>
      <c r="D33" s="211"/>
      <c r="E33" s="42">
        <v>1.1000000000000001</v>
      </c>
      <c r="F33" s="42"/>
      <c r="G33" s="197">
        <v>0.1</v>
      </c>
      <c r="H33" s="201">
        <f>IF(C22="Fehler", "Fehler", $C$22*E33)</f>
        <v>253.00000000000003</v>
      </c>
      <c r="I33" s="201"/>
      <c r="J33" s="202"/>
      <c r="K33" s="202"/>
      <c r="L33" s="202"/>
      <c r="M33" s="202"/>
    </row>
    <row r="34" spans="3:22">
      <c r="C34" s="211"/>
      <c r="D34" s="211"/>
      <c r="E34" s="29"/>
      <c r="F34" s="29">
        <v>1.06</v>
      </c>
      <c r="G34" s="198"/>
      <c r="H34" s="195">
        <f>IF(C22="Fehler", "Fehler", $C$22*F34)</f>
        <v>243.8</v>
      </c>
      <c r="I34" s="195"/>
      <c r="J34" s="196"/>
      <c r="K34" s="196"/>
      <c r="L34" s="196"/>
      <c r="M34" s="196"/>
    </row>
    <row r="35" spans="3:22">
      <c r="C35" s="200" t="s">
        <v>23</v>
      </c>
      <c r="D35" s="200"/>
      <c r="E35" s="39">
        <f>IF(C5&lt;&gt;1, 0.7, 0.8)</f>
        <v>0.7</v>
      </c>
      <c r="F35" s="39"/>
      <c r="G35" s="197">
        <f>IF(D5=2, 0.1, IF(C5&lt;&gt;1, 1, 1.5))</f>
        <v>1</v>
      </c>
      <c r="H35" s="201">
        <f>IF(C22="Fehler", "Fehler", $C$22*E35)</f>
        <v>161</v>
      </c>
      <c r="I35" s="201"/>
      <c r="J35" s="202"/>
      <c r="K35" s="202"/>
      <c r="L35" s="202"/>
      <c r="M35" s="202"/>
    </row>
    <row r="36" spans="3:22">
      <c r="C36" s="194"/>
      <c r="D36" s="194"/>
      <c r="E36" s="40"/>
      <c r="F36" s="40">
        <v>0.9</v>
      </c>
      <c r="G36" s="198"/>
      <c r="H36" s="195">
        <f>IF(C22="Fehler", "Fehler", $C$22*F36)</f>
        <v>207</v>
      </c>
      <c r="I36" s="195"/>
      <c r="J36" s="196"/>
      <c r="K36" s="196"/>
      <c r="L36" s="196"/>
      <c r="M36" s="196"/>
    </row>
    <row r="37" spans="3:22">
      <c r="C37" s="200" t="s">
        <v>26</v>
      </c>
      <c r="D37" s="200"/>
      <c r="E37" s="39">
        <v>0.3</v>
      </c>
      <c r="F37" s="39"/>
      <c r="G37" s="197">
        <f>IF(D5=2, "Entfällt", IF(C5&lt;&gt;1, 0.2, 0.5))</f>
        <v>0.2</v>
      </c>
      <c r="H37" s="201">
        <f>IF(C22="Fehler", "Fehler", $C$22*E37)</f>
        <v>69</v>
      </c>
      <c r="I37" s="201"/>
      <c r="J37" s="202"/>
      <c r="K37" s="202"/>
      <c r="L37" s="202"/>
      <c r="M37" s="202"/>
    </row>
    <row r="38" spans="3:22">
      <c r="C38" s="43"/>
      <c r="D38" s="43"/>
      <c r="E38" s="41"/>
      <c r="F38" s="41">
        <v>0.9</v>
      </c>
      <c r="G38" s="198"/>
      <c r="H38" s="195">
        <f>IF(C22="Fehler", "Fehler", $C$22*F38)</f>
        <v>207</v>
      </c>
      <c r="I38" s="195"/>
      <c r="J38" s="196"/>
      <c r="K38" s="196"/>
      <c r="L38" s="196"/>
      <c r="M38" s="196"/>
    </row>
    <row r="39" spans="3:22">
      <c r="C39" s="199" t="s">
        <v>27</v>
      </c>
      <c r="D39" s="199"/>
      <c r="E39" s="44">
        <v>51.5</v>
      </c>
      <c r="F39" s="44"/>
      <c r="G39" s="189">
        <v>0.1</v>
      </c>
      <c r="H39" s="28"/>
      <c r="I39" s="28"/>
      <c r="J39" s="28"/>
      <c r="K39" s="28"/>
      <c r="L39" s="28"/>
      <c r="M39" s="28"/>
    </row>
    <row r="40" spans="3:22">
      <c r="C40" s="43"/>
      <c r="D40" s="43"/>
      <c r="E40" s="41"/>
      <c r="F40" s="41">
        <v>50.1</v>
      </c>
      <c r="G40" s="190"/>
      <c r="H40" s="28"/>
      <c r="I40" s="28"/>
      <c r="J40" s="28"/>
      <c r="K40" s="28"/>
      <c r="L40" s="28"/>
      <c r="M40" s="28"/>
    </row>
    <row r="41" spans="3:22" ht="15">
      <c r="C41" s="199" t="s">
        <v>28</v>
      </c>
      <c r="D41" s="199"/>
      <c r="E41" s="44">
        <v>47.5</v>
      </c>
      <c r="F41" s="47"/>
      <c r="G41" s="45">
        <v>0.1</v>
      </c>
      <c r="H41" s="28"/>
      <c r="I41" s="28"/>
      <c r="J41" s="28"/>
      <c r="K41" s="28"/>
      <c r="L41" s="28"/>
      <c r="M41" s="28"/>
      <c r="P41" s="217"/>
      <c r="Q41" s="217"/>
      <c r="R41" s="217"/>
      <c r="S41" s="217"/>
      <c r="T41" s="217"/>
      <c r="U41" s="217"/>
      <c r="V41" s="217"/>
    </row>
    <row r="42" spans="3:22">
      <c r="C42" s="43"/>
      <c r="D42" s="43"/>
      <c r="E42" s="43"/>
      <c r="F42" s="41">
        <v>47.512999999999998</v>
      </c>
      <c r="G42" s="46"/>
      <c r="H42" s="28"/>
      <c r="I42" s="28"/>
      <c r="J42" s="28"/>
      <c r="K42" s="28"/>
      <c r="L42" s="28"/>
      <c r="M42" s="28"/>
      <c r="P42" s="49"/>
      <c r="Q42" s="49"/>
      <c r="R42" s="49"/>
      <c r="S42" s="49"/>
      <c r="T42" s="49"/>
      <c r="U42" s="49"/>
      <c r="V42" s="49"/>
    </row>
    <row r="43" spans="3:22">
      <c r="C43" s="192" t="str">
        <f>IF(D5=1,"Frequenzauslösung spannungsabhängig einstellen","")</f>
        <v>Frequenzauslösung spannungsabhängig einstellen</v>
      </c>
      <c r="D43" s="192"/>
      <c r="E43" s="192"/>
      <c r="F43" s="192"/>
      <c r="P43" s="49"/>
      <c r="Q43" s="50"/>
      <c r="R43" s="50"/>
      <c r="S43" s="50"/>
      <c r="T43" s="49"/>
      <c r="U43" s="49"/>
      <c r="V43" s="49"/>
    </row>
    <row r="44" spans="3:22">
      <c r="P44" s="49"/>
      <c r="Q44" s="50"/>
      <c r="R44" s="50"/>
      <c r="S44" s="50"/>
      <c r="T44" s="49"/>
      <c r="U44" s="49"/>
      <c r="V44" s="49"/>
    </row>
    <row r="45" spans="3:22" ht="15">
      <c r="P45" s="52"/>
      <c r="Q45" s="51"/>
      <c r="R45" s="51"/>
      <c r="S45" s="51"/>
      <c r="T45" s="49"/>
      <c r="U45" s="49"/>
      <c r="V45" s="49"/>
    </row>
    <row r="46" spans="3:22" ht="15.75" thickBot="1">
      <c r="C46" s="208" t="s">
        <v>53</v>
      </c>
      <c r="D46" s="208"/>
      <c r="E46" s="208"/>
      <c r="F46" s="208"/>
      <c r="G46" s="208"/>
      <c r="H46" s="208"/>
      <c r="I46" s="208"/>
      <c r="J46" s="208"/>
      <c r="K46" s="208"/>
      <c r="L46" s="208"/>
      <c r="M46" s="208"/>
    </row>
    <row r="48" spans="3:22" ht="15.6" customHeight="1">
      <c r="C48" s="216" t="s">
        <v>58</v>
      </c>
      <c r="D48" s="216"/>
      <c r="E48" s="218" t="str">
        <f>_xlfn.CONCAT(IF(C5&lt;&gt;3, IF(AB9=1, "Gewählter LVRT-fähiger ", "Gewählter NICHT LVRT-fähiger "), IF(AB9=1, "Gewählte LVRT-fähige ", "Gewählte NICHT LVRT-fähige ")), IF(C5&lt;&gt;3, _xlfn.CONCAT(E51, "-Generator"), _xlfn.CONCAT(E51, "-Anlage")), IF(D5=2, " (ACHTUNG: LVRT-Fähigkeit muss bei Anlagen ab Aufbaudatum 01.01.2021 gegeben sein!)",""), ". ", "Die Werte beziehen sich auf die Nennspannung von 230V,")</f>
        <v>Gewählter NICHT LVRT-fähiger Synchron-Generator. Die Werte beziehen sich auf die Nennspannung von 230V,</v>
      </c>
      <c r="F48" s="218"/>
      <c r="G48" s="218"/>
      <c r="H48" s="218"/>
      <c r="I48" s="218"/>
      <c r="J48" s="218"/>
      <c r="K48" s="218"/>
      <c r="L48" s="218"/>
      <c r="M48" s="218"/>
    </row>
    <row r="49" spans="3:23" ht="21" customHeight="1">
      <c r="C49" s="216"/>
      <c r="D49" s="216"/>
      <c r="E49" s="218"/>
      <c r="F49" s="218"/>
      <c r="G49" s="218"/>
      <c r="H49" s="218"/>
      <c r="I49" s="218"/>
      <c r="J49" s="218"/>
      <c r="K49" s="218"/>
      <c r="L49" s="218"/>
      <c r="M49" s="218"/>
    </row>
    <row r="50" spans="3:23" ht="15">
      <c r="C50" s="216"/>
      <c r="D50" s="216"/>
      <c r="E50" s="2"/>
      <c r="F50" s="2"/>
      <c r="G50" s="2"/>
      <c r="H50" s="2"/>
      <c r="I50" s="37"/>
      <c r="J50" s="214"/>
      <c r="K50" s="214"/>
      <c r="M50" s="3"/>
    </row>
    <row r="51" spans="3:23" ht="14.1" customHeight="1">
      <c r="C51" s="216" t="s">
        <v>56</v>
      </c>
      <c r="D51" s="216"/>
      <c r="E51" s="218" t="str" cm="1">
        <f t="array" ref="E51">IF(C5&gt;0,_xlfn.SWITCH(C5, 1, C6, 2, C7, 3, C8),"Fehler")</f>
        <v>Synchron</v>
      </c>
      <c r="F51" s="218"/>
      <c r="G51" s="218"/>
      <c r="H51" s="218"/>
      <c r="I51" s="218"/>
      <c r="J51" s="218"/>
      <c r="K51" s="218"/>
      <c r="L51" s="218"/>
      <c r="M51" s="218"/>
    </row>
    <row r="52" spans="3:23">
      <c r="C52" s="216"/>
      <c r="D52" s="216"/>
      <c r="E52" s="218"/>
      <c r="F52" s="218"/>
      <c r="G52" s="218"/>
      <c r="H52" s="218"/>
      <c r="I52" s="218"/>
      <c r="J52" s="218"/>
      <c r="K52" s="218"/>
      <c r="L52" s="218"/>
      <c r="M52" s="218"/>
    </row>
    <row r="53" spans="3:23">
      <c r="C53" s="219"/>
      <c r="D53" s="219"/>
      <c r="E53" s="43"/>
      <c r="F53" s="43"/>
      <c r="G53" s="43"/>
      <c r="H53" s="43"/>
      <c r="I53" s="43"/>
      <c r="J53" s="43"/>
      <c r="K53" s="43"/>
      <c r="L53" s="43"/>
    </row>
    <row r="54" spans="3:23">
      <c r="O54" s="220" t="str" cm="1">
        <f t="array" ref="O54">IF(IFERROR(E48, 1)="", "Fehler: Berechnung versagt", IF(C5="", "Fehler: Bitte Generatortype wählen", IF(D5="", "Fehler: Bitte LVRT-Fähigkeit wählen", IF(E5="", "Fehler: Bitte Messspannung wählen", IF(F5="", "Fehler: Bitte Region wählen", IF(AND(Q22&lt;1, E5 = 1), "Fehler: Bitte Transformator-Übersetzung wählen", IF(D5=2,"ACHTUNG! LVRT-Fähigkeit wurde auf NEIN gestellt!",  IF(OR('Einstellblatt Einspeiseanlage'!M15:M17="",'Einstellblatt Einspeiseanlage'!O15:O17= "",'Einstellblatt Einspeiseanlage'!Q15:V17= ""), _xlfn.CONCAT("Info: Sie können Ihrem Dokument noch optional ", IF('Einstellblatt Einspeiseanlage'!M15="","'Anlage' ",""), IF('Einstellblatt Einspeiseanlage'!O15="","'Ausführung' ",""), IF('Einstellblatt Einspeiseanlage'!Q15="","'Notizen' ",""), "als Information hinzufügen"), "Alles in Ordnung"))))))))</f>
        <v>Fehler: Bitte Messspannung wählen</v>
      </c>
      <c r="P54" s="220"/>
      <c r="Q54" s="220"/>
      <c r="R54" s="220"/>
      <c r="S54" s="220"/>
      <c r="T54" s="220"/>
      <c r="U54" s="220"/>
      <c r="V54" s="220"/>
      <c r="W54" s="220"/>
    </row>
    <row r="55" spans="3:23">
      <c r="C55" s="216" t="s">
        <v>57</v>
      </c>
      <c r="D55" s="216"/>
      <c r="E55" s="218" cm="1">
        <f t="array" ref="E55">IF(IFERROR(E48, 1)=0, 1, IF(C5=0, 1, IF(D5=0, 1, IF(D5=2,2, IF(OR('Einstellblatt Einspeiseanlage'!M15:M17="",'Einstellblatt Einspeiseanlage'!O15:O17= "",'Einstellblatt Einspeiseanlage'!Q15:V17= ""), 3,4)))))</f>
        <v>3</v>
      </c>
      <c r="F55" s="218"/>
      <c r="G55" s="218"/>
      <c r="H55" s="218"/>
      <c r="I55" s="218"/>
      <c r="J55" s="218"/>
      <c r="K55" s="218"/>
      <c r="L55" s="218"/>
      <c r="M55" s="218"/>
      <c r="O55" s="220"/>
      <c r="P55" s="220"/>
      <c r="Q55" s="220"/>
      <c r="R55" s="220"/>
      <c r="S55" s="220"/>
      <c r="T55" s="220"/>
      <c r="U55" s="220"/>
      <c r="V55" s="220"/>
      <c r="W55" s="220"/>
    </row>
    <row r="56" spans="3:23">
      <c r="C56" s="216"/>
      <c r="D56" s="216"/>
      <c r="E56" s="218"/>
      <c r="F56" s="218"/>
      <c r="G56" s="218"/>
      <c r="H56" s="218"/>
      <c r="I56" s="218"/>
      <c r="J56" s="218"/>
      <c r="K56" s="218"/>
      <c r="L56" s="218"/>
      <c r="M56" s="218"/>
    </row>
    <row r="57" spans="3:23" ht="14.1" customHeight="1"/>
    <row r="58" spans="3:23" ht="14.1" customHeight="1">
      <c r="C58" s="216" t="s">
        <v>54</v>
      </c>
      <c r="D58" s="216"/>
      <c r="E58" s="218" t="str">
        <f>IF(OR('Einstellblatt Einspeiseanlage'!C15="",'Einstellblatt Einspeiseanlage'!E15= "",'Einstellblatt Einspeiseanlage'!G15= ""), _xlfn.CONCAT("Info: Sie können Ihrem Dokument noch optional ", IF('Einstellblatt Einspeiseanlage'!C15="","'Anlage' ",""), IF('Einstellblatt Einspeiseanlage'!E15="","'Ausführung' ",""), IF('Einstellblatt Einspeiseanlage'!G15="","'Notizen' ",""), "als Information hinzufügen"), "Alles in Ordnung")</f>
        <v>Alles in Ordnung</v>
      </c>
      <c r="F58" s="218"/>
      <c r="G58" s="218"/>
      <c r="H58" s="218"/>
      <c r="I58" s="218"/>
      <c r="J58" s="218"/>
      <c r="K58" s="218"/>
      <c r="L58" s="218"/>
      <c r="M58" s="54"/>
    </row>
    <row r="59" spans="3:23">
      <c r="C59" s="216"/>
      <c r="D59" s="216"/>
      <c r="E59" s="218"/>
      <c r="F59" s="218"/>
      <c r="G59" s="218"/>
      <c r="H59" s="218"/>
      <c r="I59" s="218"/>
      <c r="J59" s="218"/>
      <c r="K59" s="218"/>
      <c r="L59" s="218"/>
      <c r="M59" s="54"/>
    </row>
    <row r="60" spans="3:23" ht="14.1" customHeight="1">
      <c r="F60" s="54"/>
      <c r="G60" s="54"/>
      <c r="H60" s="54"/>
      <c r="I60" s="54"/>
      <c r="J60" s="54"/>
      <c r="K60" s="54"/>
      <c r="L60" s="54"/>
      <c r="M60" s="54"/>
    </row>
    <row r="61" spans="3:23" ht="14.1" customHeight="1">
      <c r="C61" s="216" t="s">
        <v>15</v>
      </c>
      <c r="D61" s="216"/>
      <c r="E61" s="222" t="str">
        <f>IF(D5=2,"ACHTUNG! LVRT-Fähigkeit wurde auf NEIN gestellt!", "Keine Warnungen anstehend")</f>
        <v>Keine Warnungen anstehend</v>
      </c>
      <c r="F61" s="222"/>
      <c r="G61" s="222"/>
      <c r="H61" s="222"/>
      <c r="I61" s="222"/>
      <c r="J61" s="222"/>
      <c r="K61" s="222"/>
      <c r="L61" s="222"/>
      <c r="M61" s="55"/>
    </row>
    <row r="62" spans="3:23">
      <c r="C62" s="216"/>
      <c r="D62" s="216"/>
      <c r="E62" s="222"/>
      <c r="F62" s="222"/>
      <c r="G62" s="222"/>
      <c r="H62" s="222"/>
      <c r="I62" s="222"/>
      <c r="J62" s="222"/>
      <c r="K62" s="222"/>
      <c r="L62" s="222"/>
      <c r="M62" s="55"/>
    </row>
    <row r="63" spans="3:23">
      <c r="E63" s="54"/>
      <c r="F63" s="54"/>
      <c r="G63" s="54"/>
      <c r="H63" s="54"/>
    </row>
    <row r="64" spans="3:23" ht="15.6" customHeight="1">
      <c r="C64" s="216" t="s">
        <v>55</v>
      </c>
      <c r="D64" s="216"/>
      <c r="E64" s="221" t="str">
        <f>_xlfn.CONCAT(IF(IFERROR(E48, 1)=0, "Fehler: Berechnung versagt                      ",""), IF(C5=0, "Fehler: Bitte Generatortype wählen                   ",""), IF(D5=0, "Fehler: Bitte LVRT-Fähigkeit wählen                   ",""),  IF(E55&gt;1,"Keine Fehler anstehend",""))</f>
        <v>Keine Fehler anstehend</v>
      </c>
      <c r="F64" s="221"/>
      <c r="G64" s="221"/>
      <c r="H64" s="54"/>
    </row>
    <row r="65" spans="3:8">
      <c r="C65" s="53"/>
      <c r="D65" s="53"/>
      <c r="E65" s="221"/>
      <c r="F65" s="221"/>
      <c r="G65" s="221"/>
      <c r="H65" s="54"/>
    </row>
    <row r="66" spans="3:8">
      <c r="E66" s="221"/>
      <c r="F66" s="221"/>
      <c r="G66" s="221"/>
      <c r="H66" s="54"/>
    </row>
    <row r="67" spans="3:8">
      <c r="E67" s="221"/>
      <c r="F67" s="221"/>
      <c r="G67" s="221"/>
      <c r="H67" s="54"/>
    </row>
    <row r="68" spans="3:8">
      <c r="E68" s="221"/>
      <c r="F68" s="221"/>
      <c r="G68" s="221"/>
      <c r="H68" s="54"/>
    </row>
    <row r="69" spans="3:8">
      <c r="E69" s="221"/>
      <c r="F69" s="221"/>
      <c r="G69" s="221"/>
      <c r="H69" s="54"/>
    </row>
    <row r="70" spans="3:8">
      <c r="E70" s="221"/>
      <c r="F70" s="221"/>
      <c r="G70" s="221"/>
    </row>
    <row r="71" spans="3:8">
      <c r="E71" s="221"/>
      <c r="F71" s="221"/>
      <c r="G71" s="221"/>
    </row>
    <row r="72" spans="3:8">
      <c r="E72" s="221"/>
      <c r="F72" s="221"/>
      <c r="G72" s="221"/>
    </row>
  </sheetData>
  <mergeCells count="75">
    <mergeCell ref="C61:D61"/>
    <mergeCell ref="E55:M56"/>
    <mergeCell ref="C56:D56"/>
    <mergeCell ref="C58:D58"/>
    <mergeCell ref="E64:G72"/>
    <mergeCell ref="C55:D55"/>
    <mergeCell ref="E58:L59"/>
    <mergeCell ref="E61:L62"/>
    <mergeCell ref="C62:D62"/>
    <mergeCell ref="C64:D64"/>
    <mergeCell ref="C49:D49"/>
    <mergeCell ref="C50:D50"/>
    <mergeCell ref="C59:D59"/>
    <mergeCell ref="P41:V41"/>
    <mergeCell ref="C48:D48"/>
    <mergeCell ref="E48:M49"/>
    <mergeCell ref="J50:K50"/>
    <mergeCell ref="E51:M52"/>
    <mergeCell ref="C51:D51"/>
    <mergeCell ref="C52:D52"/>
    <mergeCell ref="C53:D53"/>
    <mergeCell ref="O54:W55"/>
    <mergeCell ref="C46:M46"/>
    <mergeCell ref="C3:M3"/>
    <mergeCell ref="C35:D35"/>
    <mergeCell ref="H35:I35"/>
    <mergeCell ref="J35:K35"/>
    <mergeCell ref="L35:M35"/>
    <mergeCell ref="C33:D33"/>
    <mergeCell ref="H33:I33"/>
    <mergeCell ref="J33:K33"/>
    <mergeCell ref="L33:M33"/>
    <mergeCell ref="C34:D34"/>
    <mergeCell ref="H34:I34"/>
    <mergeCell ref="J34:K34"/>
    <mergeCell ref="F5:I5"/>
    <mergeCell ref="F17:I17"/>
    <mergeCell ref="C29:D29"/>
    <mergeCell ref="H29:I29"/>
    <mergeCell ref="L32:M32"/>
    <mergeCell ref="G35:G36"/>
    <mergeCell ref="C41:D41"/>
    <mergeCell ref="C20:M20"/>
    <mergeCell ref="L29:M29"/>
    <mergeCell ref="C31:D31"/>
    <mergeCell ref="H31:I31"/>
    <mergeCell ref="J31:K31"/>
    <mergeCell ref="L31:M31"/>
    <mergeCell ref="G31:G32"/>
    <mergeCell ref="E23:E24"/>
    <mergeCell ref="F23:F24"/>
    <mergeCell ref="C27:M27"/>
    <mergeCell ref="L36:M36"/>
    <mergeCell ref="F28:F30"/>
    <mergeCell ref="L34:M34"/>
    <mergeCell ref="L37:M37"/>
    <mergeCell ref="H38:I38"/>
    <mergeCell ref="J38:K38"/>
    <mergeCell ref="G37:G38"/>
    <mergeCell ref="L38:M38"/>
    <mergeCell ref="G39:G40"/>
    <mergeCell ref="C30:D30"/>
    <mergeCell ref="C43:F43"/>
    <mergeCell ref="J29:K29"/>
    <mergeCell ref="C32:D32"/>
    <mergeCell ref="H32:I32"/>
    <mergeCell ref="J32:K32"/>
    <mergeCell ref="J36:K36"/>
    <mergeCell ref="G33:G34"/>
    <mergeCell ref="C39:D39"/>
    <mergeCell ref="C36:D36"/>
    <mergeCell ref="H36:I36"/>
    <mergeCell ref="C37:D37"/>
    <mergeCell ref="H37:I37"/>
    <mergeCell ref="J37:K37"/>
  </mergeCells>
  <conditionalFormatting sqref="E64:G72">
    <cfRule type="containsText" dxfId="2" priority="2" operator="containsText" text="Keine Fehler">
      <formula>NOT(ISERROR(SEARCH("Keine Fehler",E64)))</formula>
    </cfRule>
  </conditionalFormatting>
  <conditionalFormatting sqref="E58:L59">
    <cfRule type="containsText" dxfId="1" priority="1" operator="containsText" text="Alles in Ordnung">
      <formula>NOT(ISERROR(SEARCH("Alles in Ordnung",E58)))</formula>
    </cfRule>
  </conditionalFormatting>
  <conditionalFormatting sqref="E61:L62">
    <cfRule type="containsText" dxfId="0" priority="3" operator="containsText" text="Keine Warnungen">
      <formula>NOT(ISERROR(SEARCH("Keine Warnungen",E61)))</formula>
    </cfRule>
  </conditionalFormatting>
  <pageMargins left="0.7" right="0.7" top="0.78740157499999996" bottom="0.78740157499999996" header="0.3" footer="0.3"/>
  <pageSetup paperSize="9" scale="4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A29674D2-B6E0-4C0C-8F39-CCCCCEEA3CE8}">
            <x14:iconSet iconSet="3Symbol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" iconId="0"/>
              <x14:cfIcon iconSet="3Symbols" iconId="1"/>
              <x14:cfIcon iconSet="3Symbols" iconId="2"/>
            </x14:iconSet>
          </x14:cfRule>
          <xm:sqref>E55:M56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Einstellblatt Einspeiseanlage</vt:lpstr>
      <vt:lpstr>Genaue Daten</vt:lpstr>
      <vt:lpstr>'Einstellblatt Einspeiseanlage'!Druckbereich</vt:lpstr>
    </vt:vector>
  </TitlesOfParts>
  <Company>Illwerke VKW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Einstellblatt Entkupplungsschutzeinrichtung Niederspannung</dc:title>
  <dc:creator>Biechl Philip</dc:creator>
  <cp:lastModifiedBy>Bereuter Ulrich</cp:lastModifiedBy>
  <cp:lastPrinted>2024-10-01T10:54:21Z</cp:lastPrinted>
  <dcterms:created xsi:type="dcterms:W3CDTF">2024-09-23T11:02:42Z</dcterms:created>
  <dcterms:modified xsi:type="dcterms:W3CDTF">2024-10-10T06:18:29Z</dcterms:modified>
</cp:coreProperties>
</file>